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95" windowHeight="7320" firstSheet="1" activeTab="2"/>
  </bookViews>
  <sheets>
    <sheet name="Công khai dự toán 2016" sheetId="1" r:id="rId1"/>
    <sheet name="mm" sheetId="2" r:id="rId2"/>
    <sheet name="01" sheetId="3" r:id="rId3"/>
    <sheet name="CK dự toán" sheetId="4" r:id="rId4"/>
    <sheet name="công khai quý qt" sheetId="5" r:id="rId5"/>
    <sheet name="Sheet2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<sst xmlns="http://schemas.openxmlformats.org/spreadsheetml/2006/main" count="548" uniqueCount="295">
  <si>
    <t>Chỉ tiêu</t>
  </si>
  <si>
    <t>A</t>
  </si>
  <si>
    <t>TỔNG THU</t>
  </si>
  <si>
    <t>I</t>
  </si>
  <si>
    <t>II</t>
  </si>
  <si>
    <t>SỐ THU NỘP NSNN</t>
  </si>
  <si>
    <t>SỐ ĐƯỢC ĐỂ LẠI CHI THEO CHẾ ĐỘ</t>
  </si>
  <si>
    <t>B</t>
  </si>
  <si>
    <t>CỘNG HÒA XÃ HỘI CHỦ NGHĨA VIỆT NAM</t>
  </si>
  <si>
    <t>THÔNG BÁO</t>
  </si>
  <si>
    <t>CÔNG KHAI DỰ TOÁN CHI NGÂN SÁCH ĐƯỢC GIAO</t>
  </si>
  <si>
    <t>Ghi chú</t>
  </si>
  <si>
    <t>DỰ TOÁN CHI NGÂN SÁCH NHÀ NƯỚC</t>
  </si>
  <si>
    <t>I/ Kinh phí tự chủ</t>
  </si>
  <si>
    <t>Các khoản thanh toán cá nhân</t>
  </si>
  <si>
    <t>Chi về hàng hóa dịch vụ</t>
  </si>
  <si>
    <t>Các khoản chi khác</t>
  </si>
  <si>
    <t>II/ Kinh phí không tự chủ</t>
  </si>
  <si>
    <t>Độc lập - Tự do - Hạnh phúc</t>
  </si>
  <si>
    <t>Chi hỗ trợ vốn cho các doanh nghiệp,
 các quỹ và đầu tư vào tài sản</t>
  </si>
  <si>
    <t>Chi hỗ trợ vốn cho các doanh nghiệp, 
các quỹ và đầu tư vào tài sản</t>
  </si>
  <si>
    <r>
      <t xml:space="preserve">Tổng cộng </t>
    </r>
    <r>
      <rPr>
        <sz val="13"/>
        <rFont val="Times New Roman"/>
        <family val="1"/>
      </rPr>
      <t xml:space="preserve">
dự toán dược giao</t>
    </r>
  </si>
  <si>
    <t xml:space="preserve">           Thủ trưởng đơn vị</t>
  </si>
  <si>
    <t>NĂM 2017</t>
  </si>
  <si>
    <t>Ngày        tháng        năm 2017</t>
  </si>
  <si>
    <t>Đơn vị:</t>
  </si>
  <si>
    <t>Chương: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</si>
  <si>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</si>
  <si>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</si>
  <si>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</si>
  <si>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</si>
  <si>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</si>
  <si>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</si>
  <si>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</si>
  <si>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</si>
  <si>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chi ngân sách nhà nước</t>
  </si>
  <si>
    <t>Chi quản lý hành chính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</si>
  <si>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</si>
  <si>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</si>
  <si>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</si>
  <si>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</si>
  <si>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</si>
  <si>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</si>
  <si>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</si>
  <si>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</si>
  <si>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</si>
  <si>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</si>
  <si>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</si>
  <si>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</si>
  <si>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</si>
  <si>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</si>
  <si>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</si>
  <si>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</si>
  <si>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</si>
  <si>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</si>
  <si>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</si>
  <si>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</si>
  <si>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</si>
  <si>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</si>
  <si>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</si>
  <si>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</si>
  <si>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</si>
  <si>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</si>
  <si>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</si>
  <si>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</si>
  <si>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</si>
  <si>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</si>
  <si>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</si>
  <si>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</si>
  <si>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</si>
  <si>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</si>
  <si>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</si>
  <si>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Kinh phí nhiệm vụ thường xuyên theo chức năng</t>
  </si>
  <si>
    <t>Biểu số 2 - Ban hành kèm theo Thông tư số 61/2017/TT-BTC ngày 15 tháng 6 năm 2017 của Bộ Tài chính</t>
  </si>
  <si>
    <t>DỰ TOÁN THU - CHI NGÂN SÁCH NHÀ NƯỚC</t>
  </si>
  <si>
    <t>(Kèm theo Quyết định số     /QĐ- ... ngày .../.../....của.... )</t>
  </si>
  <si>
    <t>(Dùng cho đơn vị sử dụng ngân sách)</t>
  </si>
  <si>
    <t>Đvt: Triệu đồng</t>
  </si>
  <si>
    <t>Dự toán được giao</t>
  </si>
  <si>
    <t>……………..</t>
  </si>
  <si>
    <t>Chi sự nghiệp ………………..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</si>
  <si>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</si>
  <si>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</si>
  <si>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Triệu đồng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</si>
  <si>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</si>
  <si>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</si>
  <si>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</si>
  <si>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</si>
  <si>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</si>
  <si>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</si>
  <si>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</si>
  <si>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Biểu số 4 - Ban hành kèm theo Thông tư số 61/2017/TT-BTC ngày 15 tháng 6 năm 2017 của Bộ Tài chính</t>
  </si>
  <si>
    <t>(Kèm theo Quyết định số    /QĐ- ... ngày …/…/… của.... )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</si>
  <si>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</si>
  <si>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</si>
  <si>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</si>
  <si>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</si>
  <si>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</si>
  <si>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</si>
  <si>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</si>
  <si>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</si>
  <si>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</si>
  <si>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</si>
  <si>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r>
      <t>QUYẾT TOÁN THU - CHI NGUỒN NSNN, NGUỒN KHÁC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...</t>
    </r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</si>
  <si>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</si>
  <si>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</si>
  <si>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</si>
  <si>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</si>
  <si>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</si>
  <si>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</si>
  <si>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>Trách nhiệm</t>
  </si>
  <si>
    <t xml:space="preserve">Phục cấp thâm niên 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</si>
  <si>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</si>
  <si>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</si>
  <si>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</si>
  <si>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</si>
  <si>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</si>
  <si>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</si>
  <si>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</si>
  <si>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</si>
  <si>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</si>
  <si>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</si>
  <si>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</si>
  <si>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</si>
  <si>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</si>
  <si>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</si>
  <si>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</si>
  <si>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</si>
  <si>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</si>
  <si>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</si>
  <si>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</si>
  <si>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</si>
  <si>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</si>
  <si>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</si>
  <si>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</si>
  <si>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</si>
  <si>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</si>
  <si>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</si>
  <si>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</si>
  <si>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</si>
  <si>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</si>
  <si>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</si>
  <si>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</si>
  <si>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</si>
  <si>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>Sửa chữa máy phô tô</t>
  </si>
  <si>
    <t xml:space="preserve">: Đường điện cấp thoát nước </t>
  </si>
  <si>
    <t>Chi phí nghiệp vụ chuyên môn</t>
  </si>
  <si>
    <t xml:space="preserve">: Vật tư chuyên môn </t>
  </si>
  <si>
    <t>: Đồng phục thể dục</t>
  </si>
  <si>
    <t xml:space="preserve">: Chi khác </t>
  </si>
  <si>
    <t>Chi đầu tư tài sản vô hình</t>
  </si>
  <si>
    <t>Mua phần mềm máy tính</t>
  </si>
  <si>
    <t>Các khoản thanh toán cho cá nhân</t>
  </si>
  <si>
    <t>Chi nhiệp vụ chuyên môn</t>
  </si>
  <si>
    <t xml:space="preserve">Đồng phục bảo vệ </t>
  </si>
  <si>
    <t>Khác</t>
  </si>
  <si>
    <t>Tiền tết</t>
  </si>
  <si>
    <t>Chi phí thuê mướn</t>
  </si>
  <si>
    <t>Thuê đào tạo lại cán bộ</t>
  </si>
  <si>
    <t>Phụ cấp thâm niên nghề</t>
  </si>
  <si>
    <t>Vật tư văn phòng khác</t>
  </si>
  <si>
    <t>Lương khác</t>
  </si>
  <si>
    <t xml:space="preserve">Thuê mướn khác </t>
  </si>
  <si>
    <t>ĐV tính: đồng</t>
  </si>
  <si>
    <t>Mã DKT</t>
  </si>
  <si>
    <t>Quý 1</t>
  </si>
  <si>
    <t>Quý 2</t>
  </si>
  <si>
    <t>Quý 3</t>
  </si>
  <si>
    <t>Quý 4</t>
  </si>
  <si>
    <t>TỔNG QT</t>
  </si>
  <si>
    <t>I/Kinh phí thực hiện chế độ tự chủ</t>
  </si>
  <si>
    <t>Lương ngạch bậc được duyệt</t>
  </si>
  <si>
    <t>Ngoài BC</t>
  </si>
  <si>
    <t>Khu vực</t>
  </si>
  <si>
    <t>Thừa giờ</t>
  </si>
  <si>
    <t>Phụ cấp độc hại</t>
  </si>
  <si>
    <t>Phụ cấp ngành</t>
  </si>
  <si>
    <t>Thâm niên vượt khung</t>
  </si>
  <si>
    <t>Tiền xe nghỉ phép năm</t>
  </si>
  <si>
    <t>Nước uống giáo viên</t>
  </si>
  <si>
    <t>BHTN</t>
  </si>
  <si>
    <t>CL thu nhập thực tế so 
với lương ngạch bậc</t>
  </si>
  <si>
    <t>Trợ cấp, PC khác (BTCB)</t>
  </si>
  <si>
    <t>Thanh toán tiền nước</t>
  </si>
  <si>
    <t>Chi thanh toán tiền VSMT</t>
  </si>
  <si>
    <t>Mua sắm CC,DC</t>
  </si>
  <si>
    <t>VTVP khác</t>
  </si>
  <si>
    <t>TT,T truyền, LL</t>
  </si>
  <si>
    <t>CP bưu chính</t>
  </si>
  <si>
    <t>Sách báo, tạp chí TV</t>
  </si>
  <si>
    <t>Mạng internet</t>
  </si>
  <si>
    <t>Tiền vé máy bay, tàu xe</t>
  </si>
  <si>
    <t xml:space="preserve"> Khoán công tác phí</t>
  </si>
  <si>
    <t>Thuê pt vận chuyển</t>
  </si>
  <si>
    <t>Thuê mướn khác</t>
  </si>
  <si>
    <t>Chi scTX TSCĐ</t>
  </si>
  <si>
    <t xml:space="preserve">Đường điện cấp thoát nước </t>
  </si>
  <si>
    <t>Vật tư</t>
  </si>
  <si>
    <t>Đồng phục, trang phục</t>
  </si>
  <si>
    <t>Sách tài liệu CM</t>
  </si>
  <si>
    <t>Tiếp khách</t>
  </si>
  <si>
    <t xml:space="preserve">Trích lập quỹ khen thưởng </t>
  </si>
  <si>
    <t>I/ Kinh phí không thực hiện chế độ tự chủ</t>
  </si>
  <si>
    <t>Phụ cấp thu hút</t>
  </si>
  <si>
    <t xml:space="preserve">Cấp bù học phí </t>
  </si>
  <si>
    <t>Tài sản khác</t>
  </si>
  <si>
    <t>Đơn vị: Trường tiểu học Vĩnh Hòa A</t>
  </si>
  <si>
    <t xml:space="preserve">         Nguyễn Thị Hòa</t>
  </si>
  <si>
    <t>Nguyễn Thị Ái Nhân</t>
  </si>
  <si>
    <t>Các khoản thanh toán
 khác cho cá nhân</t>
  </si>
  <si>
    <t>Chi chênh lệch thu nhập thực
tế so với lương ngạch bậc, chức vụ</t>
  </si>
  <si>
    <t>Máy chiếu, laptop</t>
  </si>
  <si>
    <t>máy vi tính, máy in</t>
  </si>
  <si>
    <t>Đơn vị: Trường Tiểu Học Tân Long</t>
  </si>
  <si>
    <t xml:space="preserve">Bình quân thuê vẩn chuyển </t>
  </si>
  <si>
    <t>Mua sắm tài sản</t>
  </si>
  <si>
    <t>: Phí lệ phí</t>
  </si>
  <si>
    <t>: Tiết kiệm 10%</t>
  </si>
  <si>
    <t>Tiền công trả lao động thường xuyên</t>
  </si>
  <si>
    <t>Lương hợp đồng nhân viên</t>
  </si>
  <si>
    <t xml:space="preserve">: Chi tiền mua bảo hiểm </t>
  </si>
  <si>
    <t>: Chi tiền 20/11</t>
  </si>
  <si>
    <t>: Chi tiền GV dạy HS khuyết tật</t>
  </si>
  <si>
    <t>Chi phí học tập</t>
  </si>
  <si>
    <t>: Xa nhà</t>
  </si>
  <si>
    <t>Tiền công trả cho lao 
động thường xuyên</t>
  </si>
  <si>
    <t xml:space="preserve"> Vật tư văn phòng khác </t>
  </si>
  <si>
    <t>Khoán CP điện thoại</t>
  </si>
  <si>
    <t>1.520.000</t>
  </si>
  <si>
    <t>1.450.000</t>
  </si>
  <si>
    <t>1.709.000</t>
  </si>
  <si>
    <t xml:space="preserve">: Các tài sản và công trình hạ
 tầng cơ sở khác </t>
  </si>
  <si>
    <t xml:space="preserve">: Phụ cấp thu hút </t>
  </si>
  <si>
    <t xml:space="preserve">: Phụ cấp thêm giờ </t>
  </si>
  <si>
    <t>Phục cấp vượt khung</t>
  </si>
  <si>
    <t xml:space="preserve">Khác </t>
  </si>
  <si>
    <t xml:space="preserve">Hội Nghị </t>
  </si>
  <si>
    <t>In mua tài liệu</t>
  </si>
  <si>
    <t>Thuê mướn phục vụ hội nghị</t>
  </si>
  <si>
    <t xml:space="preserve">Chi Khác </t>
  </si>
  <si>
    <t>Điều hòa nhiệt độ</t>
  </si>
  <si>
    <t>Thiết bị phòng cháy, chữa cháy</t>
  </si>
  <si>
    <t>Máy phôtô</t>
  </si>
  <si>
    <t>Máy bơm nước</t>
  </si>
  <si>
    <t>Bảo trì hoàn thiện phần mềm
 máy tính</t>
  </si>
  <si>
    <t>Chi tài sản và trình khác</t>
  </si>
  <si>
    <t>Trang thiết bị kỹ thuật</t>
  </si>
  <si>
    <t xml:space="preserve">Bảo hộ lao động </t>
  </si>
  <si>
    <t xml:space="preserve">Các khoản phí và lệ phí khác </t>
  </si>
  <si>
    <t>Mua sắm tài sản khác</t>
  </si>
  <si>
    <t>Chi khám bệnh định kì</t>
  </si>
  <si>
    <t>Tiền ăn</t>
  </si>
  <si>
    <t>Chi phí khác</t>
  </si>
  <si>
    <t xml:space="preserve">Mua sắm tài sản dùng cho côngtác chuyên môn </t>
  </si>
  <si>
    <t>Máy photocopy</t>
  </si>
  <si>
    <t>PHÒNG GIÁO DỤC VÀ ĐÀO TẠO PHÚ GIÁO</t>
  </si>
  <si>
    <t>Trường tiểu học Tân Long</t>
  </si>
  <si>
    <t>QUYẾT TOÁN, CHI NGÂN SÁCH  NĂM 2017</t>
  </si>
  <si>
    <t>KB</t>
  </si>
  <si>
    <t>CL</t>
  </si>
  <si>
    <t>Bổ sung</t>
  </si>
  <si>
    <t>Tiền công trả lao động thường xuyên 
theo hợp đồng</t>
  </si>
  <si>
    <t xml:space="preserve">Tiền công trả lao động thường xuyên
</t>
  </si>
  <si>
    <t>Khoán điện thoại</t>
  </si>
  <si>
    <t>Chi lập quỹ của đơn vị</t>
  </si>
  <si>
    <t>Trích lập quỹ của đơn vị</t>
  </si>
  <si>
    <t>Chi lập quỹ khen thưởng</t>
  </si>
  <si>
    <t>Mua tài sản vô hình</t>
  </si>
  <si>
    <t>Chi bảo hiển phương tiện các đơn vị</t>
  </si>
  <si>
    <t>Mua đầu tư tài sản vô hình</t>
  </si>
  <si>
    <t>khác</t>
  </si>
  <si>
    <t>III/KP thực hiện cải cách tiền lương</t>
  </si>
  <si>
    <t>Tiền Lương</t>
  </si>
  <si>
    <t>Q1</t>
  </si>
  <si>
    <t>Q2</t>
  </si>
  <si>
    <t>quý3</t>
  </si>
  <si>
    <t>Tài sản và thiết bị chuyên dùng</t>
  </si>
  <si>
    <t>Mua săm tài sản phục vụ chuyên môn</t>
  </si>
  <si>
    <t>Chi bảo hiểm tai sản và phương tiện</t>
  </si>
  <si>
    <t>Phụ cấp khác</t>
  </si>
  <si>
    <t>Tài sản và các thiết khác</t>
  </si>
  <si>
    <t>: Trích lập quỹ khen thưởng  theo quy định</t>
  </si>
  <si>
    <t>Hỗ trợ bảo vệ</t>
  </si>
  <si>
    <t>Hỗ trợ phục vụ</t>
  </si>
  <si>
    <t>Hỗ trợ tổ trưởng tổ hành chính</t>
  </si>
  <si>
    <t>Hỗ trợ theo QĐ 26/2011/QĐ-UBND tinh</t>
  </si>
  <si>
    <t>Hỗ trợ PCCGD</t>
  </si>
  <si>
    <t>Mục 9650 : Mua sắm tài sản phục vụ công tác chuyên môn</t>
  </si>
  <si>
    <t>ĐÁNH GIÁ THỰC HIỆN DỰ TOÁN THU- CHI NGÂN SÁCH 
QUÝ I/2019</t>
  </si>
  <si>
    <t xml:space="preserve">: Chi các hội thi của học sinh </t>
  </si>
  <si>
    <t xml:space="preserve">: Thưởng học sinh </t>
  </si>
  <si>
    <t>Nghỉ hưu trước tuổi</t>
  </si>
  <si>
    <t>Ước thực hiện quý I/2019</t>
  </si>
  <si>
    <t xml:space="preserve"> Tân Long, Ngày 31 tháng 3 năm 2019</t>
  </si>
  <si>
    <t>Kèm theo Quyết định số     / QĐ- THTLo ngày …… tháng…..năm 2019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</si>
</sst>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đ_-;\-* #,##0.00\ _đ_-;_-* &quot;-&quot;??\ _đ_-;_-@_-"/>
    <numFmt numFmtId="171" formatCode="_-* #,##0\ _đ_-;\-* #,##0\ _đ_-;_-* &quot;-&quot;??\ _đ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_-* #,##0.0\ _đ_-;\-* #,##0.0\ _đ_-;_-* &quot;-&quot;??\ _đ_-;_-@_-"/>
    <numFmt numFmtId="186" formatCode="_-* #,##0\ _₫_-;\-* #,##0\ _₫_-;_-* &quot;-&quot;??\ _₫_-;_-@_-"/>
    <numFmt numFmtId="187" formatCode="_-* #,##0.00\ _₫_-;\-* #,##0.00\ _₫_-;_-* &quot;-&quot;??\ _₫_-;_-@_-"/>
  </numFmts>
  <fonts count="8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0"/>
      <name val="Times New Roman"/>
      <family val="1"/>
    </font>
    <font>
      <b/>
      <u val="single"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u val="singleAccounting"/>
      <sz val="10"/>
      <color indexed="3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70C0"/>
      <name val="Times New Roman"/>
      <family val="1"/>
    </font>
    <font>
      <b/>
      <u val="single"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Accounting"/>
      <sz val="10"/>
      <color rgb="FF0070C0"/>
      <name val="Times New Roman"/>
      <family val="1"/>
    </font>
    <font>
      <b/>
      <u val="singleAccounting"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5" fontId="6" fillId="0" borderId="0" xfId="42" applyNumberFormat="1" applyFont="1" applyAlignment="1">
      <alignment/>
    </xf>
    <xf numFmtId="165" fontId="7" fillId="0" borderId="10" xfId="42" applyNumberFormat="1" applyFont="1" applyBorder="1" applyAlignment="1">
      <alignment horizontal="center" vertical="center" wrapText="1"/>
    </xf>
    <xf numFmtId="165" fontId="6" fillId="0" borderId="10" xfId="42" applyNumberFormat="1" applyFont="1" applyBorder="1" applyAlignment="1">
      <alignment/>
    </xf>
    <xf numFmtId="165" fontId="7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5" fontId="9" fillId="0" borderId="10" xfId="42" applyNumberFormat="1" applyFont="1" applyBorder="1" applyAlignment="1">
      <alignment/>
    </xf>
    <xf numFmtId="0" fontId="0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186" fontId="2" fillId="0" borderId="10" xfId="42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86" fontId="18" fillId="0" borderId="10" xfId="42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86" fontId="0" fillId="32" borderId="10" xfId="42" applyNumberFormat="1" applyFont="1" applyFill="1" applyBorder="1" applyAlignment="1">
      <alignment horizontal="center"/>
    </xf>
    <xf numFmtId="186" fontId="0" fillId="0" borderId="10" xfId="42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186" fontId="18" fillId="0" borderId="10" xfId="42" applyNumberFormat="1" applyFont="1" applyBorder="1" applyAlignment="1">
      <alignment/>
    </xf>
    <xf numFmtId="186" fontId="0" fillId="0" borderId="10" xfId="42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186" fontId="2" fillId="0" borderId="10" xfId="42" applyNumberFormat="1" applyFont="1" applyBorder="1" applyAlignment="1">
      <alignment/>
    </xf>
    <xf numFmtId="0" fontId="16" fillId="0" borderId="0" xfId="0" applyFont="1" applyAlignment="1">
      <alignment/>
    </xf>
    <xf numFmtId="186" fontId="2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186" fontId="0" fillId="0" borderId="0" xfId="42" applyNumberFormat="1" applyFont="1" applyAlignment="1">
      <alignment/>
    </xf>
    <xf numFmtId="186" fontId="0" fillId="0" borderId="10" xfId="42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65" fontId="13" fillId="0" borderId="17" xfId="42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3" fillId="0" borderId="10" xfId="55" applyFont="1" applyFill="1" applyBorder="1" applyAlignment="1" applyProtection="1">
      <alignment vertical="center" wrapText="1" shrinkToFit="1"/>
      <protection locked="0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0" fontId="13" fillId="0" borderId="18" xfId="55" applyFont="1" applyFill="1" applyBorder="1" applyAlignment="1" applyProtection="1">
      <alignment vertical="center" wrapText="1" shrinkToFit="1"/>
      <protection locked="0"/>
    </xf>
    <xf numFmtId="0" fontId="13" fillId="0" borderId="20" xfId="55" applyFont="1" applyFill="1" applyBorder="1" applyAlignment="1" applyProtection="1">
      <alignment vertical="center" wrapText="1" shrinkToFi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3" fillId="0" borderId="22" xfId="0" applyFont="1" applyFill="1" applyBorder="1" applyAlignment="1" applyProtection="1">
      <alignment horizontal="left" vertical="center" wrapText="1" shrinkToFit="1"/>
      <protection locked="0"/>
    </xf>
    <xf numFmtId="0" fontId="16" fillId="0" borderId="23" xfId="0" applyFont="1" applyFill="1" applyBorder="1" applyAlignment="1">
      <alignment/>
    </xf>
    <xf numFmtId="0" fontId="9" fillId="0" borderId="14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72" fillId="0" borderId="10" xfId="0" applyFont="1" applyFill="1" applyBorder="1" applyAlignment="1">
      <alignment/>
    </xf>
    <xf numFmtId="0" fontId="72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/>
    </xf>
    <xf numFmtId="0" fontId="72" fillId="0" borderId="25" xfId="0" applyFont="1" applyFill="1" applyBorder="1" applyAlignment="1">
      <alignment/>
    </xf>
    <xf numFmtId="0" fontId="72" fillId="0" borderId="23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55" applyFont="1" applyFill="1" applyBorder="1" applyAlignment="1" applyProtection="1">
      <alignment vertical="center" wrapText="1" shrinkToFit="1"/>
      <protection locked="0"/>
    </xf>
    <xf numFmtId="0" fontId="73" fillId="0" borderId="10" xfId="0" applyFont="1" applyFill="1" applyBorder="1" applyAlignment="1">
      <alignment/>
    </xf>
    <xf numFmtId="0" fontId="73" fillId="0" borderId="18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186" fontId="18" fillId="0" borderId="10" xfId="42" applyNumberFormat="1" applyFont="1" applyFill="1" applyBorder="1" applyAlignment="1">
      <alignment horizontal="center"/>
    </xf>
    <xf numFmtId="186" fontId="18" fillId="33" borderId="10" xfId="42" applyNumberFormat="1" applyFont="1" applyFill="1" applyBorder="1" applyAlignment="1">
      <alignment horizontal="center"/>
    </xf>
    <xf numFmtId="186" fontId="0" fillId="33" borderId="10" xfId="42" applyNumberFormat="1" applyFont="1" applyFill="1" applyBorder="1" applyAlignment="1">
      <alignment horizontal="center"/>
    </xf>
    <xf numFmtId="186" fontId="26" fillId="0" borderId="10" xfId="42" applyNumberFormat="1" applyFont="1" applyBorder="1" applyAlignment="1">
      <alignment/>
    </xf>
    <xf numFmtId="0" fontId="17" fillId="32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left"/>
    </xf>
    <xf numFmtId="186" fontId="18" fillId="32" borderId="10" xfId="42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186" fontId="74" fillId="0" borderId="10" xfId="42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86" fontId="2" fillId="34" borderId="10" xfId="42" applyNumberFormat="1" applyFont="1" applyFill="1" applyBorder="1" applyAlignment="1">
      <alignment/>
    </xf>
    <xf numFmtId="186" fontId="2" fillId="0" borderId="10" xfId="42" applyNumberFormat="1" applyFont="1" applyFill="1" applyBorder="1" applyAlignment="1">
      <alignment/>
    </xf>
    <xf numFmtId="186" fontId="2" fillId="33" borderId="10" xfId="42" applyNumberFormat="1" applyFont="1" applyFill="1" applyBorder="1" applyAlignment="1">
      <alignment/>
    </xf>
    <xf numFmtId="186" fontId="18" fillId="0" borderId="10" xfId="42" applyNumberFormat="1" applyFont="1" applyFill="1" applyBorder="1" applyAlignment="1">
      <alignment/>
    </xf>
    <xf numFmtId="186" fontId="18" fillId="33" borderId="10" xfId="42" applyNumberFormat="1" applyFont="1" applyFill="1" applyBorder="1" applyAlignment="1">
      <alignment/>
    </xf>
    <xf numFmtId="186" fontId="0" fillId="0" borderId="10" xfId="42" applyNumberFormat="1" applyFont="1" applyFill="1" applyBorder="1" applyAlignment="1">
      <alignment/>
    </xf>
    <xf numFmtId="186" fontId="0" fillId="33" borderId="10" xfId="42" applyNumberFormat="1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6" fontId="0" fillId="0" borderId="0" xfId="42" applyNumberFormat="1" applyFont="1" applyFill="1" applyAlignment="1">
      <alignment/>
    </xf>
    <xf numFmtId="186" fontId="0" fillId="33" borderId="0" xfId="42" applyNumberFormat="1" applyFont="1" applyFill="1" applyAlignment="1">
      <alignment/>
    </xf>
    <xf numFmtId="0" fontId="75" fillId="0" borderId="0" xfId="0" applyFont="1" applyAlignment="1">
      <alignment/>
    </xf>
    <xf numFmtId="186" fontId="2" fillId="0" borderId="10" xfId="42" applyNumberFormat="1" applyFont="1" applyFill="1" applyBorder="1" applyAlignment="1">
      <alignment horizontal="center"/>
    </xf>
    <xf numFmtId="186" fontId="2" fillId="33" borderId="10" xfId="42" applyNumberFormat="1" applyFont="1" applyFill="1" applyBorder="1" applyAlignment="1">
      <alignment horizontal="center"/>
    </xf>
    <xf numFmtId="186" fontId="5" fillId="0" borderId="10" xfId="42" applyNumberFormat="1" applyFont="1" applyBorder="1" applyAlignment="1">
      <alignment horizontal="center"/>
    </xf>
    <xf numFmtId="186" fontId="16" fillId="0" borderId="0" xfId="42" applyNumberFormat="1" applyFont="1" applyAlignment="1">
      <alignment/>
    </xf>
    <xf numFmtId="186" fontId="2" fillId="34" borderId="10" xfId="42" applyNumberFormat="1" applyFont="1" applyFill="1" applyBorder="1" applyAlignment="1">
      <alignment horizontal="center"/>
    </xf>
    <xf numFmtId="186" fontId="5" fillId="34" borderId="10" xfId="42" applyNumberFormat="1" applyFont="1" applyFill="1" applyBorder="1" applyAlignment="1">
      <alignment horizontal="center"/>
    </xf>
    <xf numFmtId="186" fontId="16" fillId="0" borderId="10" xfId="42" applyNumberFormat="1" applyFont="1" applyBorder="1" applyAlignment="1">
      <alignment horizontal="center"/>
    </xf>
    <xf numFmtId="186" fontId="17" fillId="0" borderId="10" xfId="42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6" fontId="16" fillId="32" borderId="10" xfId="42" applyNumberFormat="1" applyFont="1" applyFill="1" applyBorder="1" applyAlignment="1">
      <alignment horizontal="center"/>
    </xf>
    <xf numFmtId="186" fontId="17" fillId="32" borderId="10" xfId="42" applyNumberFormat="1" applyFont="1" applyFill="1" applyBorder="1" applyAlignment="1">
      <alignment horizontal="center"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186" fontId="21" fillId="0" borderId="10" xfId="42" applyNumberFormat="1" applyFont="1" applyBorder="1" applyAlignment="1">
      <alignment/>
    </xf>
    <xf numFmtId="186" fontId="17" fillId="0" borderId="10" xfId="42" applyNumberFormat="1" applyFont="1" applyBorder="1" applyAlignment="1">
      <alignment/>
    </xf>
    <xf numFmtId="0" fontId="30" fillId="0" borderId="0" xfId="0" applyFont="1" applyAlignment="1">
      <alignment/>
    </xf>
    <xf numFmtId="186" fontId="5" fillId="0" borderId="10" xfId="42" applyNumberFormat="1" applyFont="1" applyBorder="1" applyAlignment="1">
      <alignment/>
    </xf>
    <xf numFmtId="186" fontId="2" fillId="0" borderId="0" xfId="42" applyNumberFormat="1" applyFont="1" applyFill="1" applyAlignment="1">
      <alignment/>
    </xf>
    <xf numFmtId="186" fontId="2" fillId="33" borderId="0" xfId="42" applyNumberFormat="1" applyFont="1" applyFill="1" applyAlignment="1">
      <alignment/>
    </xf>
    <xf numFmtId="186" fontId="17" fillId="0" borderId="10" xfId="0" applyNumberFormat="1" applyFont="1" applyBorder="1" applyAlignment="1">
      <alignment horizontal="center"/>
    </xf>
    <xf numFmtId="186" fontId="17" fillId="0" borderId="10" xfId="0" applyNumberFormat="1" applyFont="1" applyFill="1" applyBorder="1" applyAlignment="1">
      <alignment horizontal="center"/>
    </xf>
    <xf numFmtId="186" fontId="17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86" fontId="0" fillId="35" borderId="10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75" fillId="0" borderId="0" xfId="0" applyFont="1" applyAlignment="1">
      <alignment horizontal="left"/>
    </xf>
    <xf numFmtId="186" fontId="26" fillId="0" borderId="0" xfId="42" applyNumberFormat="1" applyFont="1" applyAlignment="1">
      <alignment/>
    </xf>
    <xf numFmtId="186" fontId="26" fillId="0" borderId="0" xfId="42" applyNumberFormat="1" applyFont="1" applyFill="1" applyAlignment="1">
      <alignment/>
    </xf>
    <xf numFmtId="186" fontId="26" fillId="33" borderId="0" xfId="42" applyNumberFormat="1" applyFont="1" applyFill="1" applyAlignment="1">
      <alignment/>
    </xf>
    <xf numFmtId="186" fontId="75" fillId="0" borderId="0" xfId="42" applyNumberFormat="1" applyFont="1" applyAlignment="1">
      <alignment/>
    </xf>
    <xf numFmtId="182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  <xf numFmtId="171" fontId="72" fillId="0" borderId="10" xfId="42" applyNumberFormat="1" applyFont="1" applyFill="1" applyBorder="1" applyAlignment="1">
      <alignment horizontal="right"/>
    </xf>
    <xf numFmtId="171" fontId="16" fillId="0" borderId="10" xfId="42" applyNumberFormat="1" applyFont="1" applyFill="1" applyBorder="1" applyAlignment="1">
      <alignment horizontal="right"/>
    </xf>
    <xf numFmtId="165" fontId="72" fillId="0" borderId="10" xfId="42" applyNumberFormat="1" applyFont="1" applyFill="1" applyBorder="1" applyAlignment="1">
      <alignment horizontal="right" wrapText="1"/>
    </xf>
    <xf numFmtId="3" fontId="72" fillId="0" borderId="10" xfId="0" applyNumberFormat="1" applyFont="1" applyFill="1" applyBorder="1" applyAlignment="1">
      <alignment horizontal="right"/>
    </xf>
    <xf numFmtId="165" fontId="76" fillId="0" borderId="10" xfId="42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77" fillId="0" borderId="10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84" fontId="5" fillId="0" borderId="10" xfId="58" applyNumberFormat="1" applyFont="1" applyFill="1" applyBorder="1" applyAlignment="1">
      <alignment horizontal="right" vertical="center" wrapText="1"/>
    </xf>
    <xf numFmtId="184" fontId="72" fillId="0" borderId="10" xfId="58" applyNumberFormat="1" applyFont="1" applyFill="1" applyBorder="1" applyAlignment="1">
      <alignment horizontal="right" vertical="center" wrapText="1"/>
    </xf>
    <xf numFmtId="184" fontId="16" fillId="0" borderId="10" xfId="58" applyNumberFormat="1" applyFont="1" applyFill="1" applyBorder="1" applyAlignment="1">
      <alignment horizontal="right" vertical="center" wrapText="1"/>
    </xf>
    <xf numFmtId="184" fontId="22" fillId="0" borderId="10" xfId="58" applyNumberFormat="1" applyFont="1" applyFill="1" applyBorder="1" applyAlignment="1">
      <alignment horizontal="right" vertical="center" wrapText="1"/>
    </xf>
    <xf numFmtId="184" fontId="73" fillId="0" borderId="10" xfId="58" applyNumberFormat="1" applyFont="1" applyFill="1" applyBorder="1" applyAlignment="1">
      <alignment horizontal="right" vertical="center" wrapText="1"/>
    </xf>
    <xf numFmtId="184" fontId="15" fillId="0" borderId="10" xfId="58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165" fontId="16" fillId="0" borderId="10" xfId="0" applyNumberFormat="1" applyFont="1" applyFill="1" applyBorder="1" applyAlignment="1">
      <alignment horizontal="right" vertical="center" wrapText="1"/>
    </xf>
    <xf numFmtId="186" fontId="16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16" fillId="0" borderId="0" xfId="0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0" xfId="0" applyFont="1" applyFill="1" applyBorder="1" applyAlignment="1">
      <alignment/>
    </xf>
    <xf numFmtId="165" fontId="5" fillId="0" borderId="10" xfId="42" applyNumberFormat="1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/>
    </xf>
    <xf numFmtId="165" fontId="78" fillId="0" borderId="10" xfId="42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/>
    </xf>
    <xf numFmtId="165" fontId="6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171" fontId="11" fillId="0" borderId="0" xfId="0" applyNumberFormat="1" applyFont="1" applyFill="1" applyAlignment="1">
      <alignment/>
    </xf>
    <xf numFmtId="165" fontId="11" fillId="0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8\THUYET%20MINH%20DU%20TOAN-2018%20-%20s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9\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</sheetNames>
    <sheetDataSet>
      <sheetData sheetId="0">
        <row r="34">
          <cell r="K34">
            <v>24000000</v>
          </cell>
        </row>
        <row r="65">
          <cell r="A65">
            <v>6905</v>
          </cell>
          <cell r="B65" t="str">
            <v>Tài sản và thiết bị chuyên dùng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  <sheetName val="Sheet2"/>
    </sheetNames>
    <sheetDataSet>
      <sheetData sheetId="0">
        <row r="6">
          <cell r="K6">
            <v>1823457600</v>
          </cell>
        </row>
        <row r="7">
          <cell r="K7">
            <v>1199275400.4</v>
          </cell>
        </row>
        <row r="9">
          <cell r="B9">
            <v>6757</v>
          </cell>
          <cell r="K9">
            <v>123895200</v>
          </cell>
        </row>
        <row r="12">
          <cell r="K12">
            <v>70883000</v>
          </cell>
        </row>
        <row r="14">
          <cell r="K14">
            <v>88404000</v>
          </cell>
        </row>
        <row r="16">
          <cell r="K16">
            <v>1408775840</v>
          </cell>
        </row>
        <row r="17">
          <cell r="K17">
            <v>6872160</v>
          </cell>
        </row>
        <row r="19">
          <cell r="K19">
            <v>5004000</v>
          </cell>
        </row>
        <row r="21">
          <cell r="K21">
            <v>522067000</v>
          </cell>
        </row>
        <row r="22">
          <cell r="K22">
            <v>5815000</v>
          </cell>
        </row>
        <row r="24">
          <cell r="K24">
            <v>1000000</v>
          </cell>
        </row>
        <row r="25">
          <cell r="K25">
            <v>4536000</v>
          </cell>
        </row>
        <row r="27">
          <cell r="K27">
            <v>633762150.0699999</v>
          </cell>
        </row>
        <row r="28">
          <cell r="K28">
            <v>108644940.012</v>
          </cell>
        </row>
        <row r="29">
          <cell r="K29">
            <v>72429960.008</v>
          </cell>
        </row>
        <row r="30">
          <cell r="K30">
            <v>36214980.004</v>
          </cell>
        </row>
        <row r="35">
          <cell r="K35">
            <v>90000000</v>
          </cell>
        </row>
        <row r="36">
          <cell r="K36">
            <v>9501000</v>
          </cell>
        </row>
        <row r="37">
          <cell r="K37">
            <v>2400000</v>
          </cell>
        </row>
        <row r="39">
          <cell r="K39">
            <v>50000000</v>
          </cell>
        </row>
        <row r="40">
          <cell r="K40">
            <v>40000000</v>
          </cell>
        </row>
        <row r="41">
          <cell r="K41">
            <v>13000000</v>
          </cell>
        </row>
        <row r="42">
          <cell r="K42">
            <v>60000000</v>
          </cell>
        </row>
        <row r="43">
          <cell r="K43">
            <v>48409000</v>
          </cell>
        </row>
        <row r="45">
          <cell r="K45">
            <v>4800000</v>
          </cell>
        </row>
        <row r="46">
          <cell r="K46">
            <v>10800000</v>
          </cell>
        </row>
        <row r="47">
          <cell r="K47">
            <v>9000000</v>
          </cell>
        </row>
        <row r="53">
          <cell r="K53">
            <v>22984000</v>
          </cell>
        </row>
        <row r="54">
          <cell r="K54">
            <v>30600000</v>
          </cell>
        </row>
        <row r="55">
          <cell r="K55">
            <v>15000000</v>
          </cell>
        </row>
        <row r="56">
          <cell r="K56">
            <v>30000000</v>
          </cell>
        </row>
        <row r="57">
          <cell r="K57">
            <v>37000000</v>
          </cell>
        </row>
        <row r="59">
          <cell r="K59">
            <v>6000000</v>
          </cell>
        </row>
        <row r="60">
          <cell r="K60">
            <v>10000000</v>
          </cell>
        </row>
        <row r="62">
          <cell r="K62">
            <v>10000000</v>
          </cell>
        </row>
        <row r="63">
          <cell r="K63">
            <v>20000000</v>
          </cell>
        </row>
        <row r="64">
          <cell r="K64">
            <v>34000000</v>
          </cell>
        </row>
        <row r="65">
          <cell r="K65">
            <v>21000000</v>
          </cell>
        </row>
        <row r="66">
          <cell r="K66">
            <v>20000000</v>
          </cell>
        </row>
        <row r="67">
          <cell r="K67">
            <v>49029800</v>
          </cell>
        </row>
        <row r="69">
          <cell r="K69">
            <v>5000000</v>
          </cell>
        </row>
        <row r="71">
          <cell r="K71">
            <v>26000000</v>
          </cell>
        </row>
        <row r="72">
          <cell r="K72">
            <v>7000000</v>
          </cell>
        </row>
        <row r="73">
          <cell r="K73">
            <v>8000000</v>
          </cell>
        </row>
        <row r="74">
          <cell r="K74">
            <v>2730000</v>
          </cell>
        </row>
        <row r="75">
          <cell r="K75">
            <v>29000000</v>
          </cell>
        </row>
        <row r="76">
          <cell r="K76">
            <v>50000000</v>
          </cell>
        </row>
        <row r="77">
          <cell r="K77">
            <v>6202000</v>
          </cell>
        </row>
        <row r="78">
          <cell r="K78">
            <v>13798000</v>
          </cell>
        </row>
        <row r="80">
          <cell r="K80">
            <v>80000000</v>
          </cell>
        </row>
        <row r="81">
          <cell r="K81">
            <v>70076000</v>
          </cell>
        </row>
        <row r="82">
          <cell r="K82">
            <v>50000000</v>
          </cell>
        </row>
        <row r="83">
          <cell r="K83">
            <v>131640000</v>
          </cell>
        </row>
        <row r="84">
          <cell r="K84">
            <v>40000000</v>
          </cell>
        </row>
        <row r="88">
          <cell r="A88">
            <v>6757</v>
          </cell>
          <cell r="K88">
            <v>66283932</v>
          </cell>
        </row>
        <row r="90">
          <cell r="K90">
            <v>204619136</v>
          </cell>
        </row>
        <row r="91">
          <cell r="K91">
            <v>303198583</v>
          </cell>
        </row>
        <row r="92">
          <cell r="K92">
            <v>46801417</v>
          </cell>
        </row>
        <row r="95">
          <cell r="K95">
            <v>21600000</v>
          </cell>
        </row>
        <row r="96">
          <cell r="K96">
            <v>12000000</v>
          </cell>
        </row>
        <row r="97">
          <cell r="K97">
            <v>1668000</v>
          </cell>
        </row>
        <row r="98">
          <cell r="K98">
            <v>91406000</v>
          </cell>
        </row>
        <row r="99">
          <cell r="K99">
            <v>5004000</v>
          </cell>
        </row>
        <row r="101">
          <cell r="K101">
            <v>1800000</v>
          </cell>
        </row>
        <row r="103">
          <cell r="K103">
            <v>10600000</v>
          </cell>
        </row>
        <row r="104">
          <cell r="K104">
            <v>31343932</v>
          </cell>
        </row>
        <row r="105">
          <cell r="K105">
            <v>4500000</v>
          </cell>
        </row>
        <row r="107">
          <cell r="K107">
            <v>22500000</v>
          </cell>
        </row>
        <row r="108">
          <cell r="K108">
            <v>83500000</v>
          </cell>
        </row>
        <row r="109">
          <cell r="K109">
            <v>106000000</v>
          </cell>
        </row>
        <row r="111">
          <cell r="K111">
            <v>50000000</v>
          </cell>
        </row>
        <row r="113">
          <cell r="K113">
            <v>240000000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.875" style="2" customWidth="1"/>
    <col min="2" max="2" width="40.00390625" style="2" customWidth="1"/>
    <col min="3" max="3" width="19.50390625" style="7" customWidth="1"/>
    <col min="4" max="4" width="18.25390625" style="2" customWidth="1"/>
    <col min="5" max="16384" width="9.00390625" style="2" customWidth="1"/>
  </cols>
  <sheetData>
    <row r="1" spans="1:4" ht="16.5">
      <c r="A1" s="193" t="s">
        <v>8</v>
      </c>
      <c r="B1" s="193"/>
      <c r="C1" s="193"/>
      <c r="D1" s="193"/>
    </row>
    <row r="2" spans="1:4" ht="16.5">
      <c r="A2" s="194" t="s">
        <v>18</v>
      </c>
      <c r="B2" s="194"/>
      <c r="C2" s="194"/>
      <c r="D2" s="194"/>
    </row>
    <row r="4" ht="16.5">
      <c r="A4" s="3" t="s">
        <v>206</v>
      </c>
    </row>
    <row r="6" spans="1:4" ht="16.5">
      <c r="A6" s="193" t="s">
        <v>9</v>
      </c>
      <c r="B6" s="193"/>
      <c r="C6" s="193"/>
      <c r="D6" s="193"/>
    </row>
    <row r="7" spans="1:4" ht="16.5">
      <c r="A7" s="193" t="s">
        <v>10</v>
      </c>
      <c r="B7" s="193"/>
      <c r="C7" s="193"/>
      <c r="D7" s="193"/>
    </row>
    <row r="8" spans="1:4" ht="16.5">
      <c r="A8" s="193" t="s">
        <v>23</v>
      </c>
      <c r="B8" s="193"/>
      <c r="C8" s="193"/>
      <c r="D8" s="193"/>
    </row>
    <row r="10" spans="1:4" ht="33">
      <c r="A10" s="4"/>
      <c r="B10" s="4" t="s">
        <v>0</v>
      </c>
      <c r="C10" s="8" t="s">
        <v>21</v>
      </c>
      <c r="D10" s="4" t="s">
        <v>11</v>
      </c>
    </row>
    <row r="11" spans="1:4" ht="16.5">
      <c r="A11" s="4" t="s">
        <v>1</v>
      </c>
      <c r="B11" s="5" t="s">
        <v>2</v>
      </c>
      <c r="C11" s="9"/>
      <c r="D11" s="4"/>
    </row>
    <row r="12" spans="1:4" ht="16.5">
      <c r="A12" s="4" t="s">
        <v>3</v>
      </c>
      <c r="B12" s="4" t="s">
        <v>2</v>
      </c>
      <c r="C12" s="9"/>
      <c r="D12" s="4"/>
    </row>
    <row r="13" spans="1:4" ht="16.5">
      <c r="A13" s="4" t="s">
        <v>4</v>
      </c>
      <c r="B13" s="4" t="s">
        <v>5</v>
      </c>
      <c r="C13" s="9"/>
      <c r="D13" s="4"/>
    </row>
    <row r="14" spans="1:4" ht="16.5">
      <c r="A14" s="4" t="s">
        <v>4</v>
      </c>
      <c r="B14" s="4" t="s">
        <v>6</v>
      </c>
      <c r="C14" s="9"/>
      <c r="D14" s="4"/>
    </row>
    <row r="15" spans="1:4" ht="16.5">
      <c r="A15" s="4" t="s">
        <v>7</v>
      </c>
      <c r="B15" s="5" t="s">
        <v>12</v>
      </c>
      <c r="C15" s="10"/>
      <c r="D15" s="4"/>
    </row>
    <row r="16" spans="1:4" ht="16.5">
      <c r="A16" s="4"/>
      <c r="B16" s="6" t="s">
        <v>13</v>
      </c>
      <c r="C16" s="10"/>
      <c r="D16" s="4"/>
    </row>
    <row r="17" spans="1:4" ht="18.75">
      <c r="A17" s="4"/>
      <c r="B17" s="4" t="s">
        <v>14</v>
      </c>
      <c r="C17" s="12"/>
      <c r="D17" s="4"/>
    </row>
    <row r="18" spans="1:4" ht="16.5">
      <c r="A18" s="4"/>
      <c r="B18" s="4" t="s">
        <v>15</v>
      </c>
      <c r="C18" s="9"/>
      <c r="D18" s="4"/>
    </row>
    <row r="19" spans="1:4" ht="33">
      <c r="A19" s="4"/>
      <c r="B19" s="11" t="s">
        <v>19</v>
      </c>
      <c r="C19" s="9"/>
      <c r="D19" s="4"/>
    </row>
    <row r="20" spans="1:4" ht="16.5">
      <c r="A20" s="4"/>
      <c r="B20" s="4" t="s">
        <v>16</v>
      </c>
      <c r="C20" s="9"/>
      <c r="D20" s="4"/>
    </row>
    <row r="21" spans="1:4" ht="16.5">
      <c r="A21" s="4"/>
      <c r="B21" s="6" t="s">
        <v>17</v>
      </c>
      <c r="C21" s="10"/>
      <c r="D21" s="4"/>
    </row>
    <row r="22" spans="1:4" ht="16.5">
      <c r="A22" s="4"/>
      <c r="B22" s="4" t="s">
        <v>14</v>
      </c>
      <c r="C22" s="9"/>
      <c r="D22" s="4"/>
    </row>
    <row r="23" spans="1:4" ht="16.5">
      <c r="A23" s="4"/>
      <c r="B23" s="4" t="s">
        <v>15</v>
      </c>
      <c r="C23" s="9"/>
      <c r="D23" s="4"/>
    </row>
    <row r="24" spans="1:4" ht="33">
      <c r="A24" s="4"/>
      <c r="B24" s="11" t="s">
        <v>20</v>
      </c>
      <c r="C24" s="9"/>
      <c r="D24" s="4"/>
    </row>
    <row r="25" spans="1:4" ht="16.5">
      <c r="A25" s="4"/>
      <c r="B25" s="4" t="s">
        <v>16</v>
      </c>
      <c r="C25" s="9"/>
      <c r="D25" s="4"/>
    </row>
    <row r="27" spans="3:4" ht="16.5">
      <c r="C27" s="192" t="s">
        <v>24</v>
      </c>
      <c r="D27" s="192"/>
    </row>
    <row r="28" spans="3:4" ht="16.5">
      <c r="C28" s="192" t="s">
        <v>22</v>
      </c>
      <c r="D28" s="192"/>
    </row>
    <row r="33" spans="3:4" ht="16.5">
      <c r="C33" s="192" t="s">
        <v>207</v>
      </c>
      <c r="D33" s="192"/>
    </row>
  </sheetData>
  <sheetProtection/>
  <mergeCells count="8">
    <mergeCell ref="C33:D33"/>
    <mergeCell ref="A8:D8"/>
    <mergeCell ref="A1:D1"/>
    <mergeCell ref="A2:D2"/>
    <mergeCell ref="A6:D6"/>
    <mergeCell ref="A7:D7"/>
    <mergeCell ref="C28:D28"/>
    <mergeCell ref="C27:D27"/>
  </mergeCells>
  <printOptions/>
  <pageMargins left="0.75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7"/>
  <sheetViews>
    <sheetView zoomScalePageLayoutView="0" workbookViewId="0" topLeftCell="A31">
      <selection activeCell="G1" sqref="G1:Q16384"/>
    </sheetView>
  </sheetViews>
  <sheetFormatPr defaultColWidth="4.50390625" defaultRowHeight="15.75"/>
  <cols>
    <col min="1" max="1" width="6.625" style="125" customWidth="1"/>
    <col min="2" max="2" width="7.25390625" style="125" customWidth="1"/>
    <col min="3" max="3" width="23.625" style="154" customWidth="1"/>
    <col min="4" max="5" width="15.75390625" style="155" customWidth="1"/>
    <col min="6" max="6" width="15.75390625" style="156" customWidth="1"/>
    <col min="7" max="7" width="15.75390625" style="157" customWidth="1"/>
    <col min="8" max="8" width="16.625" style="155" customWidth="1"/>
    <col min="9" max="9" width="15.75390625" style="155" customWidth="1"/>
    <col min="10" max="10" width="19.50390625" style="155" customWidth="1"/>
    <col min="11" max="11" width="9.50390625" style="125" customWidth="1"/>
    <col min="12" max="12" width="12.625" style="158" customWidth="1"/>
    <col min="13" max="13" width="14.375" style="125" customWidth="1"/>
    <col min="14" max="14" width="13.125" style="125" customWidth="1"/>
    <col min="15" max="15" width="10.875" style="125" customWidth="1"/>
    <col min="16" max="255" width="8.00390625" style="125" customWidth="1"/>
    <col min="256" max="16384" width="4.50390625" style="125" customWidth="1"/>
  </cols>
  <sheetData>
    <row r="1" spans="1:13" ht="15.75">
      <c r="A1" s="1" t="s">
        <v>255</v>
      </c>
      <c r="B1" s="121"/>
      <c r="C1" s="122"/>
      <c r="D1" s="52"/>
      <c r="E1" s="52"/>
      <c r="F1" s="123"/>
      <c r="G1" s="124"/>
      <c r="H1" s="52"/>
      <c r="I1" s="52"/>
      <c r="J1" s="52"/>
      <c r="K1" s="121"/>
      <c r="L1" s="52"/>
      <c r="M1" s="121"/>
    </row>
    <row r="2" spans="1:13" ht="15.75">
      <c r="A2" s="121" t="s">
        <v>256</v>
      </c>
      <c r="B2" s="121"/>
      <c r="C2" s="197" t="s">
        <v>257</v>
      </c>
      <c r="D2" s="197"/>
      <c r="E2" s="197"/>
      <c r="F2" s="197"/>
      <c r="G2" s="197"/>
      <c r="H2" s="197"/>
      <c r="I2" s="197"/>
      <c r="J2" s="52"/>
      <c r="K2" s="121"/>
      <c r="L2" s="52"/>
      <c r="M2" s="121"/>
    </row>
    <row r="3" spans="1:13" ht="15.75">
      <c r="A3" s="121"/>
      <c r="B3" s="121"/>
      <c r="C3" s="122"/>
      <c r="D3" s="52"/>
      <c r="E3" s="52"/>
      <c r="F3" s="123"/>
      <c r="G3" s="124"/>
      <c r="H3" s="52"/>
      <c r="I3" s="52"/>
      <c r="J3" s="52"/>
      <c r="K3" s="121"/>
      <c r="L3" s="52"/>
      <c r="M3" s="121"/>
    </row>
    <row r="4" spans="1:15" ht="15.75">
      <c r="A4" s="31" t="s">
        <v>164</v>
      </c>
      <c r="B4" s="195" t="s">
        <v>28</v>
      </c>
      <c r="C4" s="195"/>
      <c r="D4" s="32" t="s">
        <v>165</v>
      </c>
      <c r="E4" s="32" t="s">
        <v>166</v>
      </c>
      <c r="F4" s="126" t="s">
        <v>167</v>
      </c>
      <c r="G4" s="127" t="s">
        <v>168</v>
      </c>
      <c r="H4" s="32" t="s">
        <v>169</v>
      </c>
      <c r="I4" s="32" t="s">
        <v>258</v>
      </c>
      <c r="J4" s="128" t="s">
        <v>259</v>
      </c>
      <c r="K4" s="129" t="s">
        <v>273</v>
      </c>
      <c r="L4" s="129" t="s">
        <v>274</v>
      </c>
      <c r="M4" s="49">
        <v>6</v>
      </c>
      <c r="O4" s="121" t="s">
        <v>275</v>
      </c>
    </row>
    <row r="5" spans="1:15" ht="15.75">
      <c r="A5" s="196" t="s">
        <v>170</v>
      </c>
      <c r="B5" s="196"/>
      <c r="C5" s="196"/>
      <c r="D5" s="130">
        <f>D6+D11+D20+D23+D28+D31+D35+D39+D45+D49+D55+D58+D68+D75</f>
        <v>1292680481</v>
      </c>
      <c r="E5" s="130">
        <f>E6+E11+E20+E23+E28+E31+E35+E39+E45+E49+E55+E58+E68+E75</f>
        <v>1338560597</v>
      </c>
      <c r="F5" s="126">
        <f>F6+F11+F20+F23+F28+F31+F35+F39+F45+F49+F55+F58+F68+F75</f>
        <v>1712433447</v>
      </c>
      <c r="G5" s="127">
        <f>G6+G11+G20+G23+G28+G31+G35+G39+G45+G49+G55+G58+G68+G75</f>
        <v>2012851989</v>
      </c>
      <c r="H5" s="130">
        <f>H6+H11+H20+H23+H28+H31+H35+H45+H39+H49+H55+H58+H68+H75</f>
        <v>6341203514</v>
      </c>
      <c r="I5" s="130">
        <f>I6+I11+I20+I23+I28+I31+I35+I45+I39+I49+I55+I58+I68+I75</f>
        <v>6207195463</v>
      </c>
      <c r="J5" s="131">
        <f>J6+J11+J20+J23+J28+J31+J35+J45+J39+J49+J55+J58+J68+J75</f>
        <v>147813931</v>
      </c>
      <c r="K5" s="159">
        <f>D5/H5*100</f>
        <v>20.38541229824973</v>
      </c>
      <c r="L5" s="159">
        <f>E5/H5*100</f>
        <v>21.108936088311136</v>
      </c>
      <c r="M5" s="183">
        <f>D5+E5</f>
        <v>2631241078</v>
      </c>
      <c r="N5" s="184">
        <f>M5/H5*100</f>
        <v>41.494348386560866</v>
      </c>
      <c r="O5">
        <f>F5/H5*100</f>
        <v>27.004864979010986</v>
      </c>
    </row>
    <row r="6" spans="1:15" ht="15.75">
      <c r="A6" s="33">
        <v>6000</v>
      </c>
      <c r="B6" s="33"/>
      <c r="C6" s="34" t="s">
        <v>112</v>
      </c>
      <c r="D6" s="97">
        <f>SUM(D7:D10)</f>
        <v>625449003</v>
      </c>
      <c r="E6" s="35">
        <f aca="true" t="shared" si="0" ref="E6:J6">SUM(E7:E10)</f>
        <v>631527823</v>
      </c>
      <c r="F6" s="97">
        <f t="shared" si="0"/>
        <v>732971419</v>
      </c>
      <c r="G6" s="98">
        <f t="shared" si="0"/>
        <v>722786287</v>
      </c>
      <c r="H6" s="35">
        <f t="shared" si="0"/>
        <v>2712734532</v>
      </c>
      <c r="I6" s="35">
        <f t="shared" si="0"/>
        <v>2711217412</v>
      </c>
      <c r="J6" s="35">
        <f t="shared" si="0"/>
        <v>0</v>
      </c>
      <c r="K6" s="159">
        <f aca="true" t="shared" si="1" ref="K6:K69">D6/H6*100</f>
        <v>23.056034257022535</v>
      </c>
      <c r="L6" s="159">
        <f aca="true" t="shared" si="2" ref="L6:L69">E6/H6*100</f>
        <v>23.28011884503854</v>
      </c>
      <c r="M6" s="183">
        <f aca="true" t="shared" si="3" ref="M6:M69">D6+E6</f>
        <v>1256976826</v>
      </c>
      <c r="N6" s="184">
        <f aca="true" t="shared" si="4" ref="N6:N69">M6/H6*100</f>
        <v>46.336153102061076</v>
      </c>
      <c r="O6">
        <f aca="true" t="shared" si="5" ref="O6:O69">F6/H6*100</f>
        <v>27.01965158601815</v>
      </c>
    </row>
    <row r="7" spans="1:15" ht="15.75">
      <c r="A7" s="31"/>
      <c r="B7" s="31">
        <v>6001</v>
      </c>
      <c r="C7" s="36" t="s">
        <v>171</v>
      </c>
      <c r="D7" s="37">
        <v>396141903</v>
      </c>
      <c r="E7" s="38">
        <v>396141900</v>
      </c>
      <c r="F7" s="53">
        <v>459308619</v>
      </c>
      <c r="G7" s="99">
        <v>443831774</v>
      </c>
      <c r="H7" s="38">
        <f>SUM(D7:G7)</f>
        <v>1695424196</v>
      </c>
      <c r="I7" s="38">
        <v>1695424196</v>
      </c>
      <c r="J7" s="132">
        <f>SUM(H7-I7)</f>
        <v>0</v>
      </c>
      <c r="K7" s="159">
        <f t="shared" si="1"/>
        <v>23.365356229704297</v>
      </c>
      <c r="L7" s="159">
        <f t="shared" si="2"/>
        <v>23.36535605275743</v>
      </c>
      <c r="M7" s="183">
        <f t="shared" si="3"/>
        <v>792283803</v>
      </c>
      <c r="N7" s="184">
        <f t="shared" si="4"/>
        <v>46.73071228246173</v>
      </c>
      <c r="O7">
        <f t="shared" si="5"/>
        <v>27.09107373149699</v>
      </c>
    </row>
    <row r="8" spans="1:15" ht="15.75">
      <c r="A8" s="31"/>
      <c r="B8" s="31">
        <v>6003</v>
      </c>
      <c r="C8" s="36" t="s">
        <v>105</v>
      </c>
      <c r="D8" s="38">
        <v>187671000</v>
      </c>
      <c r="E8" s="38">
        <v>184900100</v>
      </c>
      <c r="F8" s="53">
        <v>273662800</v>
      </c>
      <c r="G8" s="99">
        <v>278954513</v>
      </c>
      <c r="H8" s="38">
        <f aca="true" t="shared" si="6" ref="H8:H57">SUM(D8:G8)</f>
        <v>925188413</v>
      </c>
      <c r="I8" s="38">
        <v>925188413</v>
      </c>
      <c r="J8" s="132">
        <f aca="true" t="shared" si="7" ref="J8:J27">SUM(H8-I8)</f>
        <v>0</v>
      </c>
      <c r="K8" s="159">
        <f t="shared" si="1"/>
        <v>20.28462498697549</v>
      </c>
      <c r="L8" s="159">
        <f t="shared" si="2"/>
        <v>19.985129234427625</v>
      </c>
      <c r="M8" s="183">
        <f t="shared" si="3"/>
        <v>372571100</v>
      </c>
      <c r="N8" s="184">
        <f t="shared" si="4"/>
        <v>40.26975422140311</v>
      </c>
      <c r="O8">
        <f t="shared" si="5"/>
        <v>29.57914260000574</v>
      </c>
    </row>
    <row r="9" spans="1:15" ht="15.75">
      <c r="A9" s="31"/>
      <c r="B9" s="31">
        <v>6004</v>
      </c>
      <c r="C9" s="36" t="s">
        <v>172</v>
      </c>
      <c r="D9" s="38">
        <v>41636100</v>
      </c>
      <c r="E9" s="38">
        <v>48968703</v>
      </c>
      <c r="F9" s="53"/>
      <c r="G9" s="99"/>
      <c r="H9" s="38">
        <f t="shared" si="6"/>
        <v>90604803</v>
      </c>
      <c r="I9" s="38">
        <v>90604803</v>
      </c>
      <c r="J9" s="132">
        <f t="shared" si="7"/>
        <v>0</v>
      </c>
      <c r="K9" s="159">
        <f t="shared" si="1"/>
        <v>45.95352411946638</v>
      </c>
      <c r="L9" s="159">
        <f t="shared" si="2"/>
        <v>54.04647588053362</v>
      </c>
      <c r="M9" s="183">
        <f t="shared" si="3"/>
        <v>90604803</v>
      </c>
      <c r="N9" s="184">
        <f t="shared" si="4"/>
        <v>100</v>
      </c>
      <c r="O9">
        <f t="shared" si="5"/>
        <v>0</v>
      </c>
    </row>
    <row r="10" spans="1:15" ht="15.75">
      <c r="A10" s="31"/>
      <c r="B10" s="31">
        <v>6049</v>
      </c>
      <c r="C10" s="36" t="s">
        <v>161</v>
      </c>
      <c r="D10" s="38"/>
      <c r="E10" s="38">
        <v>1517120</v>
      </c>
      <c r="F10" s="53"/>
      <c r="G10" s="99"/>
      <c r="H10" s="38">
        <f t="shared" si="6"/>
        <v>1517120</v>
      </c>
      <c r="I10" s="38"/>
      <c r="J10" s="132"/>
      <c r="K10" s="159">
        <f t="shared" si="1"/>
        <v>0</v>
      </c>
      <c r="L10" s="159">
        <f t="shared" si="2"/>
        <v>100</v>
      </c>
      <c r="M10" s="183">
        <f t="shared" si="3"/>
        <v>1517120</v>
      </c>
      <c r="N10" s="184">
        <f t="shared" si="4"/>
        <v>100</v>
      </c>
      <c r="O10">
        <f t="shared" si="5"/>
        <v>0</v>
      </c>
    </row>
    <row r="11" spans="1:15" s="134" customFormat="1" ht="15.75">
      <c r="A11" s="33">
        <v>6100</v>
      </c>
      <c r="B11" s="39"/>
      <c r="C11" s="34" t="s">
        <v>113</v>
      </c>
      <c r="D11" s="97">
        <f>SUM(D12:D19)</f>
        <v>422589463</v>
      </c>
      <c r="E11" s="35">
        <f aca="true" t="shared" si="8" ref="E11:J11">SUM(E12:E19)</f>
        <v>428742038</v>
      </c>
      <c r="F11" s="97">
        <f t="shared" si="8"/>
        <v>495285760</v>
      </c>
      <c r="G11" s="98">
        <f t="shared" si="8"/>
        <v>486373128</v>
      </c>
      <c r="H11" s="35">
        <f t="shared" si="8"/>
        <v>1832990389</v>
      </c>
      <c r="I11" s="35">
        <f t="shared" si="8"/>
        <v>1694035989</v>
      </c>
      <c r="J11" s="133">
        <f t="shared" si="8"/>
        <v>138954400</v>
      </c>
      <c r="K11" s="159">
        <f t="shared" si="1"/>
        <v>23.0546469602902</v>
      </c>
      <c r="L11" s="159">
        <f t="shared" si="2"/>
        <v>23.39030474861917</v>
      </c>
      <c r="M11" s="183">
        <f t="shared" si="3"/>
        <v>851331501</v>
      </c>
      <c r="N11" s="184">
        <f t="shared" si="4"/>
        <v>46.44495170890937</v>
      </c>
      <c r="O11">
        <f t="shared" si="5"/>
        <v>27.020641405010664</v>
      </c>
    </row>
    <row r="12" spans="1:15" ht="15.75">
      <c r="A12" s="40"/>
      <c r="B12" s="31">
        <v>6101</v>
      </c>
      <c r="C12" s="36" t="s">
        <v>108</v>
      </c>
      <c r="D12" s="53">
        <v>16516503</v>
      </c>
      <c r="E12" s="38">
        <v>16516500</v>
      </c>
      <c r="F12" s="53">
        <v>17745000</v>
      </c>
      <c r="G12" s="99">
        <v>17745000</v>
      </c>
      <c r="H12" s="38">
        <f t="shared" si="6"/>
        <v>68523003</v>
      </c>
      <c r="I12" s="38">
        <v>68523005</v>
      </c>
      <c r="J12" s="132">
        <f t="shared" si="7"/>
        <v>-2</v>
      </c>
      <c r="K12" s="159">
        <f t="shared" si="1"/>
        <v>24.10358898018524</v>
      </c>
      <c r="L12" s="159">
        <f t="shared" si="2"/>
        <v>24.103584602093402</v>
      </c>
      <c r="M12" s="183">
        <f t="shared" si="3"/>
        <v>33033003</v>
      </c>
      <c r="N12" s="184">
        <f t="shared" si="4"/>
        <v>48.20717358227864</v>
      </c>
      <c r="O12">
        <f t="shared" si="5"/>
        <v>25.89641320886068</v>
      </c>
    </row>
    <row r="13" spans="1:15" ht="15.75">
      <c r="A13" s="40"/>
      <c r="B13" s="31">
        <v>6102</v>
      </c>
      <c r="C13" s="36" t="s">
        <v>173</v>
      </c>
      <c r="D13" s="53">
        <v>19239000</v>
      </c>
      <c r="E13" s="38">
        <v>19360000</v>
      </c>
      <c r="F13" s="53">
        <v>21580000</v>
      </c>
      <c r="G13" s="99">
        <v>21710000</v>
      </c>
      <c r="H13" s="38">
        <f t="shared" si="6"/>
        <v>81889000</v>
      </c>
      <c r="I13" s="38">
        <v>81889000</v>
      </c>
      <c r="J13" s="132">
        <f t="shared" si="7"/>
        <v>0</v>
      </c>
      <c r="K13" s="159">
        <f t="shared" si="1"/>
        <v>23.493997972865706</v>
      </c>
      <c r="L13" s="159">
        <f t="shared" si="2"/>
        <v>23.641758966405742</v>
      </c>
      <c r="M13" s="183">
        <f t="shared" si="3"/>
        <v>38599000</v>
      </c>
      <c r="N13" s="184">
        <f t="shared" si="4"/>
        <v>47.13575693927145</v>
      </c>
      <c r="O13">
        <f t="shared" si="5"/>
        <v>26.35274579003285</v>
      </c>
    </row>
    <row r="14" spans="1:15" ht="15.75">
      <c r="A14" s="40"/>
      <c r="B14" s="31">
        <v>6106</v>
      </c>
      <c r="C14" s="36" t="s">
        <v>174</v>
      </c>
      <c r="D14" s="53"/>
      <c r="E14" s="38"/>
      <c r="F14" s="53"/>
      <c r="G14" s="99"/>
      <c r="H14" s="38">
        <f t="shared" si="6"/>
        <v>0</v>
      </c>
      <c r="I14" s="38"/>
      <c r="J14" s="132">
        <f t="shared" si="7"/>
        <v>0</v>
      </c>
      <c r="K14" s="159" t="e">
        <f t="shared" si="1"/>
        <v>#DIV/0!</v>
      </c>
      <c r="L14" s="159" t="e">
        <f t="shared" si="2"/>
        <v>#DIV/0!</v>
      </c>
      <c r="M14" s="183">
        <f t="shared" si="3"/>
        <v>0</v>
      </c>
      <c r="N14" s="184" t="e">
        <f t="shared" si="4"/>
        <v>#DIV/0!</v>
      </c>
      <c r="O14" t="e">
        <f t="shared" si="5"/>
        <v>#DIV/0!</v>
      </c>
    </row>
    <row r="15" spans="1:15" ht="15.75">
      <c r="A15" s="40"/>
      <c r="B15" s="31">
        <v>6107</v>
      </c>
      <c r="C15" s="36" t="s">
        <v>175</v>
      </c>
      <c r="D15" s="53"/>
      <c r="E15" s="38"/>
      <c r="F15" s="53"/>
      <c r="G15" s="99"/>
      <c r="H15" s="38">
        <f t="shared" si="6"/>
        <v>0</v>
      </c>
      <c r="I15" s="38"/>
      <c r="J15" s="132">
        <f t="shared" si="7"/>
        <v>0</v>
      </c>
      <c r="K15" s="159" t="e">
        <f t="shared" si="1"/>
        <v>#DIV/0!</v>
      </c>
      <c r="L15" s="159" t="e">
        <f t="shared" si="2"/>
        <v>#DIV/0!</v>
      </c>
      <c r="M15" s="183">
        <f t="shared" si="3"/>
        <v>0</v>
      </c>
      <c r="N15" s="184" t="e">
        <f t="shared" si="4"/>
        <v>#DIV/0!</v>
      </c>
      <c r="O15" t="e">
        <f t="shared" si="5"/>
        <v>#DIV/0!</v>
      </c>
    </row>
    <row r="16" spans="1:15" ht="15.75">
      <c r="A16" s="40"/>
      <c r="B16" s="31">
        <v>6112</v>
      </c>
      <c r="C16" s="36" t="s">
        <v>176</v>
      </c>
      <c r="D16" s="53">
        <v>281965332</v>
      </c>
      <c r="E16" s="38">
        <v>282255732</v>
      </c>
      <c r="F16" s="53">
        <v>332052560</v>
      </c>
      <c r="G16" s="99">
        <v>322624060</v>
      </c>
      <c r="H16" s="38">
        <f>SUM(D16:G16)</f>
        <v>1218897684</v>
      </c>
      <c r="I16" s="38">
        <v>1080322094</v>
      </c>
      <c r="J16" s="132">
        <f t="shared" si="7"/>
        <v>138575590</v>
      </c>
      <c r="K16" s="159">
        <f t="shared" si="1"/>
        <v>23.132813828531322</v>
      </c>
      <c r="L16" s="159">
        <f t="shared" si="2"/>
        <v>23.156638633829747</v>
      </c>
      <c r="M16" s="183">
        <f t="shared" si="3"/>
        <v>564221064</v>
      </c>
      <c r="N16" s="184">
        <f t="shared" si="4"/>
        <v>46.28945246236106</v>
      </c>
      <c r="O16">
        <f t="shared" si="5"/>
        <v>27.242037158551202</v>
      </c>
    </row>
    <row r="17" spans="1:15" ht="15.75">
      <c r="A17" s="40"/>
      <c r="B17" s="31">
        <v>6113</v>
      </c>
      <c r="C17" s="36" t="s">
        <v>110</v>
      </c>
      <c r="D17" s="53">
        <v>1815000</v>
      </c>
      <c r="E17" s="38">
        <v>1573000</v>
      </c>
      <c r="F17" s="53">
        <v>1170000</v>
      </c>
      <c r="G17" s="99">
        <v>1170000</v>
      </c>
      <c r="H17" s="38">
        <f t="shared" si="6"/>
        <v>5728000</v>
      </c>
      <c r="I17" s="38">
        <v>5728000</v>
      </c>
      <c r="J17" s="132">
        <f t="shared" si="7"/>
        <v>0</v>
      </c>
      <c r="K17" s="159">
        <f t="shared" si="1"/>
        <v>31.68645251396648</v>
      </c>
      <c r="L17" s="159">
        <f t="shared" si="2"/>
        <v>27.46159217877095</v>
      </c>
      <c r="M17" s="183">
        <f t="shared" si="3"/>
        <v>3388000</v>
      </c>
      <c r="N17" s="184">
        <f t="shared" si="4"/>
        <v>59.148044692737436</v>
      </c>
      <c r="O17">
        <f t="shared" si="5"/>
        <v>20.425977653631286</v>
      </c>
    </row>
    <row r="18" spans="1:15" ht="15.75">
      <c r="A18" s="40"/>
      <c r="B18" s="31">
        <v>6115</v>
      </c>
      <c r="C18" s="36" t="s">
        <v>159</v>
      </c>
      <c r="D18" s="53">
        <v>100789960</v>
      </c>
      <c r="E18" s="38">
        <v>106773138</v>
      </c>
      <c r="F18" s="53">
        <v>120306160</v>
      </c>
      <c r="G18" s="99">
        <v>120692028</v>
      </c>
      <c r="H18" s="38">
        <f t="shared" si="6"/>
        <v>448561286</v>
      </c>
      <c r="I18" s="38">
        <v>448182474</v>
      </c>
      <c r="J18" s="132">
        <f t="shared" si="7"/>
        <v>378812</v>
      </c>
      <c r="K18" s="159">
        <f t="shared" si="1"/>
        <v>22.469607419486486</v>
      </c>
      <c r="L18" s="159">
        <f t="shared" si="2"/>
        <v>23.803467069603506</v>
      </c>
      <c r="M18" s="183">
        <f t="shared" si="3"/>
        <v>207563098</v>
      </c>
      <c r="N18" s="184">
        <f t="shared" si="4"/>
        <v>46.27307448908999</v>
      </c>
      <c r="O18">
        <f t="shared" si="5"/>
        <v>26.820451018592806</v>
      </c>
    </row>
    <row r="19" spans="1:15" ht="15.75">
      <c r="A19" s="40"/>
      <c r="B19" s="31">
        <v>6117</v>
      </c>
      <c r="C19" s="36" t="s">
        <v>177</v>
      </c>
      <c r="D19" s="53">
        <v>2263668</v>
      </c>
      <c r="E19" s="38">
        <v>2263668</v>
      </c>
      <c r="F19" s="53">
        <v>2432040</v>
      </c>
      <c r="G19" s="99">
        <v>2432040</v>
      </c>
      <c r="H19" s="38">
        <f t="shared" si="6"/>
        <v>9391416</v>
      </c>
      <c r="I19" s="38">
        <v>9391416</v>
      </c>
      <c r="J19" s="132">
        <f t="shared" si="7"/>
        <v>0</v>
      </c>
      <c r="K19" s="159">
        <f t="shared" si="1"/>
        <v>24.10358565737052</v>
      </c>
      <c r="L19" s="159">
        <f t="shared" si="2"/>
        <v>24.10358565737052</v>
      </c>
      <c r="M19" s="183">
        <f t="shared" si="3"/>
        <v>4527336</v>
      </c>
      <c r="N19" s="184">
        <f t="shared" si="4"/>
        <v>48.20717131474104</v>
      </c>
      <c r="O19">
        <f t="shared" si="5"/>
        <v>25.89641434262948</v>
      </c>
    </row>
    <row r="20" spans="1:15" s="135" customFormat="1" ht="15.75">
      <c r="A20" s="33">
        <v>6250</v>
      </c>
      <c r="B20" s="33"/>
      <c r="C20" s="34" t="s">
        <v>114</v>
      </c>
      <c r="D20" s="97">
        <f aca="true" t="shared" si="9" ref="D20:J20">SUM(D21:D22)</f>
        <v>0</v>
      </c>
      <c r="E20" s="35">
        <f t="shared" si="9"/>
        <v>0</v>
      </c>
      <c r="F20" s="97">
        <f t="shared" si="9"/>
        <v>0</v>
      </c>
      <c r="G20" s="98">
        <f t="shared" si="9"/>
        <v>0</v>
      </c>
      <c r="H20" s="35">
        <f t="shared" si="9"/>
        <v>0</v>
      </c>
      <c r="I20" s="35">
        <f t="shared" si="9"/>
        <v>0</v>
      </c>
      <c r="J20" s="133">
        <f t="shared" si="9"/>
        <v>0</v>
      </c>
      <c r="K20" s="159" t="e">
        <f t="shared" si="1"/>
        <v>#DIV/0!</v>
      </c>
      <c r="L20" s="159" t="e">
        <f t="shared" si="2"/>
        <v>#DIV/0!</v>
      </c>
      <c r="M20" s="183">
        <f t="shared" si="3"/>
        <v>0</v>
      </c>
      <c r="N20" s="184" t="e">
        <f t="shared" si="4"/>
        <v>#DIV/0!</v>
      </c>
      <c r="O20" t="e">
        <f t="shared" si="5"/>
        <v>#DIV/0!</v>
      </c>
    </row>
    <row r="21" spans="1:15" s="136" customFormat="1" ht="15.75">
      <c r="A21" s="31"/>
      <c r="B21" s="31">
        <v>6253</v>
      </c>
      <c r="C21" s="36" t="s">
        <v>178</v>
      </c>
      <c r="D21" s="53"/>
      <c r="E21" s="38"/>
      <c r="F21" s="53"/>
      <c r="G21" s="99"/>
      <c r="H21" s="38">
        <f t="shared" si="6"/>
        <v>0</v>
      </c>
      <c r="I21" s="38"/>
      <c r="J21" s="132">
        <f t="shared" si="7"/>
        <v>0</v>
      </c>
      <c r="K21" s="159" t="e">
        <f t="shared" si="1"/>
        <v>#DIV/0!</v>
      </c>
      <c r="L21" s="159" t="e">
        <f t="shared" si="2"/>
        <v>#DIV/0!</v>
      </c>
      <c r="M21" s="183">
        <f t="shared" si="3"/>
        <v>0</v>
      </c>
      <c r="N21" s="184" t="e">
        <f t="shared" si="4"/>
        <v>#DIV/0!</v>
      </c>
      <c r="O21" t="e">
        <f t="shared" si="5"/>
        <v>#DIV/0!</v>
      </c>
    </row>
    <row r="22" spans="1:15" ht="15.75">
      <c r="A22" s="40"/>
      <c r="B22" s="31">
        <v>6257</v>
      </c>
      <c r="C22" s="36" t="s">
        <v>179</v>
      </c>
      <c r="D22" s="53"/>
      <c r="E22" s="38"/>
      <c r="F22" s="53"/>
      <c r="G22" s="99"/>
      <c r="H22" s="38">
        <f t="shared" si="6"/>
        <v>0</v>
      </c>
      <c r="I22" s="38"/>
      <c r="J22" s="132">
        <f t="shared" si="7"/>
        <v>0</v>
      </c>
      <c r="K22" s="159" t="e">
        <f t="shared" si="1"/>
        <v>#DIV/0!</v>
      </c>
      <c r="L22" s="159" t="e">
        <f t="shared" si="2"/>
        <v>#DIV/0!</v>
      </c>
      <c r="M22" s="183">
        <f t="shared" si="3"/>
        <v>0</v>
      </c>
      <c r="N22" s="184" t="e">
        <f t="shared" si="4"/>
        <v>#DIV/0!</v>
      </c>
      <c r="O22" t="e">
        <f t="shared" si="5"/>
        <v>#DIV/0!</v>
      </c>
    </row>
    <row r="23" spans="1:15" s="134" customFormat="1" ht="15.75">
      <c r="A23" s="33">
        <v>6300</v>
      </c>
      <c r="B23" s="39"/>
      <c r="C23" s="34" t="s">
        <v>117</v>
      </c>
      <c r="D23" s="97">
        <f aca="true" t="shared" si="10" ref="D23:J23">SUM(D24:D27)</f>
        <v>178536447</v>
      </c>
      <c r="E23" s="35">
        <f t="shared" si="10"/>
        <v>181090829</v>
      </c>
      <c r="F23" s="97">
        <f t="shared" si="10"/>
        <v>204762028</v>
      </c>
      <c r="G23" s="98">
        <f t="shared" si="10"/>
        <v>210032492</v>
      </c>
      <c r="H23" s="35">
        <f t="shared" si="10"/>
        <v>774421796</v>
      </c>
      <c r="I23" s="35">
        <f t="shared" si="10"/>
        <v>766205792</v>
      </c>
      <c r="J23" s="133">
        <f t="shared" si="10"/>
        <v>8216004</v>
      </c>
      <c r="K23" s="159">
        <f t="shared" si="1"/>
        <v>23.054160913621807</v>
      </c>
      <c r="L23" s="159">
        <f t="shared" si="2"/>
        <v>23.384004677471655</v>
      </c>
      <c r="M23" s="183">
        <f t="shared" si="3"/>
        <v>359627276</v>
      </c>
      <c r="N23" s="184">
        <f t="shared" si="4"/>
        <v>46.43816559109346</v>
      </c>
      <c r="O23">
        <f t="shared" si="5"/>
        <v>26.440633393536356</v>
      </c>
    </row>
    <row r="24" spans="1:15" ht="15.75">
      <c r="A24" s="40"/>
      <c r="B24" s="31">
        <v>6301</v>
      </c>
      <c r="C24" s="36" t="s">
        <v>118</v>
      </c>
      <c r="D24" s="53">
        <v>134103444</v>
      </c>
      <c r="E24" s="38">
        <v>136008721</v>
      </c>
      <c r="F24" s="53">
        <v>156679387</v>
      </c>
      <c r="G24" s="99">
        <v>152399164</v>
      </c>
      <c r="H24" s="38">
        <f t="shared" si="6"/>
        <v>579190716</v>
      </c>
      <c r="I24" s="38">
        <v>573065712</v>
      </c>
      <c r="J24" s="132">
        <f t="shared" si="7"/>
        <v>6125004</v>
      </c>
      <c r="K24" s="159">
        <f t="shared" si="1"/>
        <v>23.15359005167479</v>
      </c>
      <c r="L24" s="159">
        <f t="shared" si="2"/>
        <v>23.482545082784096</v>
      </c>
      <c r="M24" s="183">
        <f t="shared" si="3"/>
        <v>270112165</v>
      </c>
      <c r="N24" s="184">
        <f t="shared" si="4"/>
        <v>46.63613513445889</v>
      </c>
      <c r="O24">
        <f t="shared" si="5"/>
        <v>27.05143274430524</v>
      </c>
    </row>
    <row r="25" spans="1:15" ht="15.75">
      <c r="A25" s="40"/>
      <c r="B25" s="31">
        <v>6302</v>
      </c>
      <c r="C25" s="36" t="s">
        <v>119</v>
      </c>
      <c r="D25" s="53">
        <v>22350576</v>
      </c>
      <c r="E25" s="38">
        <v>22668120</v>
      </c>
      <c r="F25" s="53">
        <v>27074111</v>
      </c>
      <c r="G25" s="99">
        <v>26125570</v>
      </c>
      <c r="H25" s="38">
        <f t="shared" si="6"/>
        <v>98218377</v>
      </c>
      <c r="I25" s="100">
        <v>97168377</v>
      </c>
      <c r="J25" s="132">
        <f t="shared" si="7"/>
        <v>1050000</v>
      </c>
      <c r="K25" s="159">
        <f t="shared" si="1"/>
        <v>22.756002168514758</v>
      </c>
      <c r="L25" s="159">
        <f t="shared" si="2"/>
        <v>23.07930622799845</v>
      </c>
      <c r="M25" s="183">
        <f t="shared" si="3"/>
        <v>45018696</v>
      </c>
      <c r="N25" s="184">
        <f t="shared" si="4"/>
        <v>45.835308396513206</v>
      </c>
      <c r="O25">
        <f t="shared" si="5"/>
        <v>27.56521928681432</v>
      </c>
    </row>
    <row r="26" spans="1:15" ht="15.75">
      <c r="A26" s="40"/>
      <c r="B26" s="31">
        <v>6303</v>
      </c>
      <c r="C26" s="36" t="s">
        <v>120</v>
      </c>
      <c r="D26" s="53">
        <v>14900383</v>
      </c>
      <c r="E26" s="38">
        <v>15129710</v>
      </c>
      <c r="F26" s="53">
        <v>12283573</v>
      </c>
      <c r="G26" s="99">
        <v>23098983</v>
      </c>
      <c r="H26" s="38">
        <f t="shared" si="6"/>
        <v>65412649</v>
      </c>
      <c r="I26" s="38">
        <v>64721649</v>
      </c>
      <c r="J26" s="132">
        <f t="shared" si="7"/>
        <v>691000</v>
      </c>
      <c r="K26" s="159">
        <f t="shared" si="1"/>
        <v>22.779054552583553</v>
      </c>
      <c r="L26" s="159">
        <f t="shared" si="2"/>
        <v>23.129639651193457</v>
      </c>
      <c r="M26" s="183">
        <f t="shared" si="3"/>
        <v>30030093</v>
      </c>
      <c r="N26" s="184">
        <f t="shared" si="4"/>
        <v>45.90869420377701</v>
      </c>
      <c r="O26">
        <f t="shared" si="5"/>
        <v>18.778589749514655</v>
      </c>
    </row>
    <row r="27" spans="1:15" ht="15.75">
      <c r="A27" s="40"/>
      <c r="B27" s="31">
        <v>6304</v>
      </c>
      <c r="C27" s="36" t="s">
        <v>180</v>
      </c>
      <c r="D27" s="53">
        <v>7182044</v>
      </c>
      <c r="E27" s="38">
        <v>7284278</v>
      </c>
      <c r="F27" s="53">
        <v>8724957</v>
      </c>
      <c r="G27" s="99">
        <v>8408775</v>
      </c>
      <c r="H27" s="38">
        <f t="shared" si="6"/>
        <v>31600054</v>
      </c>
      <c r="I27" s="38">
        <v>31250054</v>
      </c>
      <c r="J27" s="132">
        <f t="shared" si="7"/>
        <v>350000</v>
      </c>
      <c r="K27" s="159">
        <f t="shared" si="1"/>
        <v>22.72794850287281</v>
      </c>
      <c r="L27" s="159">
        <f t="shared" si="2"/>
        <v>23.051473266469735</v>
      </c>
      <c r="M27" s="183">
        <f t="shared" si="3"/>
        <v>14466322</v>
      </c>
      <c r="N27" s="184">
        <f t="shared" si="4"/>
        <v>45.77942176934255</v>
      </c>
      <c r="O27">
        <f t="shared" si="5"/>
        <v>27.610576235091244</v>
      </c>
    </row>
    <row r="28" spans="1:15" s="134" customFormat="1" ht="15.75">
      <c r="A28" s="33">
        <v>6400</v>
      </c>
      <c r="B28" s="39"/>
      <c r="C28" s="34" t="s">
        <v>14</v>
      </c>
      <c r="D28" s="97">
        <f aca="true" t="shared" si="11" ref="D28:J28">SUM(D29:D30)</f>
        <v>0</v>
      </c>
      <c r="E28" s="35">
        <f t="shared" si="11"/>
        <v>8000000</v>
      </c>
      <c r="F28" s="97">
        <f t="shared" si="11"/>
        <v>8000000</v>
      </c>
      <c r="G28" s="98">
        <f t="shared" si="11"/>
        <v>228333333</v>
      </c>
      <c r="H28" s="35">
        <f t="shared" si="11"/>
        <v>244333333</v>
      </c>
      <c r="I28" s="35">
        <f t="shared" si="11"/>
        <v>244333333</v>
      </c>
      <c r="J28" s="133">
        <f t="shared" si="11"/>
        <v>0</v>
      </c>
      <c r="K28" s="159">
        <f t="shared" si="1"/>
        <v>0</v>
      </c>
      <c r="L28" s="159">
        <f t="shared" si="2"/>
        <v>3.274215556990744</v>
      </c>
      <c r="M28" s="183">
        <f t="shared" si="3"/>
        <v>8000000</v>
      </c>
      <c r="N28" s="184">
        <f t="shared" si="4"/>
        <v>3.274215556990744</v>
      </c>
      <c r="O28">
        <f t="shared" si="5"/>
        <v>3.274215556990744</v>
      </c>
    </row>
    <row r="29" spans="1:15" ht="26.25">
      <c r="A29" s="31"/>
      <c r="B29" s="31">
        <v>6404</v>
      </c>
      <c r="C29" s="41" t="s">
        <v>181</v>
      </c>
      <c r="D29" s="53"/>
      <c r="E29" s="38">
        <v>8000000</v>
      </c>
      <c r="F29" s="53">
        <v>8000000</v>
      </c>
      <c r="G29" s="99">
        <v>228333333</v>
      </c>
      <c r="H29" s="38">
        <f t="shared" si="6"/>
        <v>244333333</v>
      </c>
      <c r="I29" s="38">
        <v>244333333</v>
      </c>
      <c r="J29" s="137">
        <f aca="true" t="shared" si="12" ref="J29:J77">SUM(H29-I29)</f>
        <v>0</v>
      </c>
      <c r="K29" s="159">
        <f t="shared" si="1"/>
        <v>0</v>
      </c>
      <c r="L29" s="159">
        <f t="shared" si="2"/>
        <v>3.274215556990744</v>
      </c>
      <c r="M29" s="183">
        <f t="shared" si="3"/>
        <v>8000000</v>
      </c>
      <c r="N29" s="184">
        <f t="shared" si="4"/>
        <v>3.274215556990744</v>
      </c>
      <c r="O29">
        <f t="shared" si="5"/>
        <v>3.274215556990744</v>
      </c>
    </row>
    <row r="30" spans="1:15" ht="15.75">
      <c r="A30" s="31"/>
      <c r="B30" s="31">
        <v>6449</v>
      </c>
      <c r="C30" s="36" t="s">
        <v>182</v>
      </c>
      <c r="D30" s="53"/>
      <c r="E30" s="38"/>
      <c r="F30" s="53"/>
      <c r="G30" s="99"/>
      <c r="H30" s="38">
        <f t="shared" si="6"/>
        <v>0</v>
      </c>
      <c r="I30" s="38"/>
      <c r="J30" s="137">
        <f t="shared" si="12"/>
        <v>0</v>
      </c>
      <c r="K30" s="159" t="e">
        <f t="shared" si="1"/>
        <v>#DIV/0!</v>
      </c>
      <c r="L30" s="159" t="e">
        <f t="shared" si="2"/>
        <v>#DIV/0!</v>
      </c>
      <c r="M30" s="183">
        <f t="shared" si="3"/>
        <v>0</v>
      </c>
      <c r="N30" s="184" t="e">
        <f t="shared" si="4"/>
        <v>#DIV/0!</v>
      </c>
      <c r="O30" t="e">
        <f t="shared" si="5"/>
        <v>#DIV/0!</v>
      </c>
    </row>
    <row r="31" spans="1:15" s="134" customFormat="1" ht="15.75">
      <c r="A31" s="33">
        <v>6500</v>
      </c>
      <c r="B31" s="33"/>
      <c r="C31" s="34" t="s">
        <v>122</v>
      </c>
      <c r="D31" s="97">
        <f aca="true" t="shared" si="13" ref="D31:J31">SUM(D32:D34)</f>
        <v>13447478</v>
      </c>
      <c r="E31" s="35">
        <f t="shared" si="13"/>
        <v>13296059</v>
      </c>
      <c r="F31" s="97">
        <f t="shared" si="13"/>
        <v>5908910</v>
      </c>
      <c r="G31" s="98">
        <f t="shared" si="13"/>
        <v>18934954</v>
      </c>
      <c r="H31" s="35">
        <f t="shared" si="13"/>
        <v>51587401</v>
      </c>
      <c r="I31" s="35">
        <f t="shared" si="13"/>
        <v>51258874</v>
      </c>
      <c r="J31" s="133">
        <f t="shared" si="13"/>
        <v>328527</v>
      </c>
      <c r="K31" s="159">
        <f t="shared" si="1"/>
        <v>26.067368658483105</v>
      </c>
      <c r="L31" s="159">
        <f t="shared" si="2"/>
        <v>25.773849316425146</v>
      </c>
      <c r="M31" s="183">
        <f t="shared" si="3"/>
        <v>26743537</v>
      </c>
      <c r="N31" s="184">
        <f t="shared" si="4"/>
        <v>51.84121797490825</v>
      </c>
      <c r="O31">
        <f t="shared" si="5"/>
        <v>11.454172696158892</v>
      </c>
    </row>
    <row r="32" spans="1:15" ht="15.75">
      <c r="A32" s="31"/>
      <c r="B32" s="31">
        <v>6501</v>
      </c>
      <c r="C32" s="36" t="s">
        <v>123</v>
      </c>
      <c r="D32" s="99">
        <v>12228678</v>
      </c>
      <c r="E32" s="38">
        <v>12280059</v>
      </c>
      <c r="F32" s="53">
        <v>5651910</v>
      </c>
      <c r="G32" s="99">
        <v>18234954</v>
      </c>
      <c r="H32" s="38">
        <f t="shared" si="6"/>
        <v>48395601</v>
      </c>
      <c r="I32" s="38">
        <v>48067074</v>
      </c>
      <c r="J32" s="132">
        <f t="shared" si="12"/>
        <v>328527</v>
      </c>
      <c r="K32" s="159">
        <f t="shared" si="1"/>
        <v>25.26816021976874</v>
      </c>
      <c r="L32" s="159">
        <f t="shared" si="2"/>
        <v>25.37432896018793</v>
      </c>
      <c r="M32" s="183">
        <f t="shared" si="3"/>
        <v>24508737</v>
      </c>
      <c r="N32" s="184">
        <f t="shared" si="4"/>
        <v>50.64248917995666</v>
      </c>
      <c r="O32">
        <f t="shared" si="5"/>
        <v>11.6785614461116</v>
      </c>
    </row>
    <row r="33" spans="1:15" ht="15.75">
      <c r="A33" s="31"/>
      <c r="B33" s="31">
        <v>6502</v>
      </c>
      <c r="C33" s="36" t="s">
        <v>183</v>
      </c>
      <c r="D33" s="53">
        <v>618800</v>
      </c>
      <c r="E33" s="38">
        <v>1016000</v>
      </c>
      <c r="F33" s="53">
        <v>257000</v>
      </c>
      <c r="G33" s="99"/>
      <c r="H33" s="38">
        <f t="shared" si="6"/>
        <v>1891800</v>
      </c>
      <c r="I33" s="38">
        <v>1891800</v>
      </c>
      <c r="J33" s="132">
        <f t="shared" si="12"/>
        <v>0</v>
      </c>
      <c r="K33" s="159">
        <f t="shared" si="1"/>
        <v>32.709588751453644</v>
      </c>
      <c r="L33" s="159">
        <f t="shared" si="2"/>
        <v>53.705465694047994</v>
      </c>
      <c r="M33" s="183">
        <f t="shared" si="3"/>
        <v>1634800</v>
      </c>
      <c r="N33" s="184">
        <f t="shared" si="4"/>
        <v>86.41505444550164</v>
      </c>
      <c r="O33">
        <f t="shared" si="5"/>
        <v>13.584945554498361</v>
      </c>
    </row>
    <row r="34" spans="1:15" ht="15.75">
      <c r="A34" s="31"/>
      <c r="B34" s="31">
        <v>6504</v>
      </c>
      <c r="C34" s="36" t="s">
        <v>184</v>
      </c>
      <c r="D34" s="53">
        <v>600000</v>
      </c>
      <c r="E34" s="38"/>
      <c r="F34" s="53"/>
      <c r="G34" s="99">
        <v>700000</v>
      </c>
      <c r="H34" s="38">
        <f t="shared" si="6"/>
        <v>1300000</v>
      </c>
      <c r="I34" s="38">
        <v>1300000</v>
      </c>
      <c r="J34" s="132">
        <f t="shared" si="12"/>
        <v>0</v>
      </c>
      <c r="K34" s="159">
        <f t="shared" si="1"/>
        <v>46.15384615384615</v>
      </c>
      <c r="L34" s="159">
        <f t="shared" si="2"/>
        <v>0</v>
      </c>
      <c r="M34" s="183">
        <f t="shared" si="3"/>
        <v>600000</v>
      </c>
      <c r="N34" s="184">
        <f t="shared" si="4"/>
        <v>46.15384615384615</v>
      </c>
      <c r="O34">
        <f t="shared" si="5"/>
        <v>0</v>
      </c>
    </row>
    <row r="35" spans="1:15" s="134" customFormat="1" ht="15.75">
      <c r="A35" s="33">
        <v>6550</v>
      </c>
      <c r="B35" s="33"/>
      <c r="C35" s="34" t="s">
        <v>126</v>
      </c>
      <c r="D35" s="97">
        <f aca="true" t="shared" si="14" ref="D35:J35">SUM(D36:D38)</f>
        <v>16361000</v>
      </c>
      <c r="E35" s="35">
        <f t="shared" si="14"/>
        <v>33930000</v>
      </c>
      <c r="F35" s="97">
        <f t="shared" si="14"/>
        <v>35067000</v>
      </c>
      <c r="G35" s="98">
        <f t="shared" si="14"/>
        <v>76145000</v>
      </c>
      <c r="H35" s="35">
        <f t="shared" si="14"/>
        <v>161503000</v>
      </c>
      <c r="I35" s="35">
        <f t="shared" si="14"/>
        <v>161503000</v>
      </c>
      <c r="J35" s="133">
        <f t="shared" si="14"/>
        <v>0</v>
      </c>
      <c r="K35" s="159">
        <f t="shared" si="1"/>
        <v>10.13046197284261</v>
      </c>
      <c r="L35" s="159">
        <f t="shared" si="2"/>
        <v>21.008897667535585</v>
      </c>
      <c r="M35" s="183">
        <f t="shared" si="3"/>
        <v>50291000</v>
      </c>
      <c r="N35" s="184">
        <f t="shared" si="4"/>
        <v>31.139359640378196</v>
      </c>
      <c r="O35">
        <f t="shared" si="5"/>
        <v>21.712909357720907</v>
      </c>
    </row>
    <row r="36" spans="1:15" ht="15.75">
      <c r="A36" s="31"/>
      <c r="B36" s="31">
        <v>6551</v>
      </c>
      <c r="C36" s="36" t="s">
        <v>127</v>
      </c>
      <c r="D36" s="53">
        <v>10270000</v>
      </c>
      <c r="E36" s="38">
        <v>19120000</v>
      </c>
      <c r="F36" s="53">
        <v>15467000</v>
      </c>
      <c r="G36" s="99">
        <v>17140000</v>
      </c>
      <c r="H36" s="38">
        <f t="shared" si="6"/>
        <v>61997000</v>
      </c>
      <c r="I36" s="38">
        <v>61997000</v>
      </c>
      <c r="J36" s="132">
        <f t="shared" si="12"/>
        <v>0</v>
      </c>
      <c r="K36" s="159">
        <f t="shared" si="1"/>
        <v>16.565317676661774</v>
      </c>
      <c r="L36" s="159">
        <f t="shared" si="2"/>
        <v>30.840201945255412</v>
      </c>
      <c r="M36" s="183">
        <f t="shared" si="3"/>
        <v>29390000</v>
      </c>
      <c r="N36" s="184">
        <f t="shared" si="4"/>
        <v>47.40551962191719</v>
      </c>
      <c r="O36">
        <f t="shared" si="5"/>
        <v>24.94798135393648</v>
      </c>
    </row>
    <row r="37" spans="1:15" ht="15.75">
      <c r="A37" s="31"/>
      <c r="B37" s="31">
        <v>6552</v>
      </c>
      <c r="C37" s="36" t="s">
        <v>185</v>
      </c>
      <c r="D37" s="53"/>
      <c r="E37" s="38">
        <v>3300000</v>
      </c>
      <c r="F37" s="53"/>
      <c r="G37" s="99">
        <v>14590000</v>
      </c>
      <c r="H37" s="38">
        <f t="shared" si="6"/>
        <v>17890000</v>
      </c>
      <c r="I37" s="38">
        <v>17890000</v>
      </c>
      <c r="J37" s="132">
        <f t="shared" si="12"/>
        <v>0</v>
      </c>
      <c r="K37" s="159">
        <f t="shared" si="1"/>
        <v>0</v>
      </c>
      <c r="L37" s="159">
        <f t="shared" si="2"/>
        <v>18.4460592509782</v>
      </c>
      <c r="M37" s="183">
        <f t="shared" si="3"/>
        <v>3300000</v>
      </c>
      <c r="N37" s="184">
        <f t="shared" si="4"/>
        <v>18.4460592509782</v>
      </c>
      <c r="O37">
        <f t="shared" si="5"/>
        <v>0</v>
      </c>
    </row>
    <row r="38" spans="1:15" ht="15.75">
      <c r="A38" s="31"/>
      <c r="B38" s="31">
        <v>6599</v>
      </c>
      <c r="C38" s="36" t="s">
        <v>186</v>
      </c>
      <c r="D38" s="53">
        <v>6091000</v>
      </c>
      <c r="E38" s="38">
        <v>11510000</v>
      </c>
      <c r="F38" s="53">
        <v>19600000</v>
      </c>
      <c r="G38" s="99">
        <v>44415000</v>
      </c>
      <c r="H38" s="38">
        <f t="shared" si="6"/>
        <v>81616000</v>
      </c>
      <c r="I38" s="38">
        <v>81616000</v>
      </c>
      <c r="J38" s="132">
        <f t="shared" si="12"/>
        <v>0</v>
      </c>
      <c r="K38" s="159">
        <f t="shared" si="1"/>
        <v>7.462997451480103</v>
      </c>
      <c r="L38" s="159">
        <f t="shared" si="2"/>
        <v>14.102626935894921</v>
      </c>
      <c r="M38" s="183">
        <f t="shared" si="3"/>
        <v>17601000</v>
      </c>
      <c r="N38" s="184">
        <f t="shared" si="4"/>
        <v>21.565624387375024</v>
      </c>
      <c r="O38">
        <f t="shared" si="5"/>
        <v>24.01489903940404</v>
      </c>
    </row>
    <row r="39" spans="1:15" s="134" customFormat="1" ht="15.75">
      <c r="A39" s="33">
        <v>6600</v>
      </c>
      <c r="B39" s="33"/>
      <c r="C39" s="34" t="s">
        <v>187</v>
      </c>
      <c r="D39" s="97">
        <f aca="true" t="shared" si="15" ref="D39:J39">SUM(D40:D44)</f>
        <v>3869090</v>
      </c>
      <c r="E39" s="35">
        <f t="shared" si="15"/>
        <v>3752848</v>
      </c>
      <c r="F39" s="97">
        <f t="shared" si="15"/>
        <v>3815730</v>
      </c>
      <c r="G39" s="98">
        <f t="shared" si="15"/>
        <v>10459093</v>
      </c>
      <c r="H39" s="35">
        <f t="shared" si="15"/>
        <v>21896761</v>
      </c>
      <c r="I39" s="35">
        <f t="shared" si="15"/>
        <v>22226761</v>
      </c>
      <c r="J39" s="133">
        <f t="shared" si="15"/>
        <v>-330000</v>
      </c>
      <c r="K39" s="159">
        <f t="shared" si="1"/>
        <v>17.669690964796118</v>
      </c>
      <c r="L39" s="159">
        <f t="shared" si="2"/>
        <v>17.138827062139462</v>
      </c>
      <c r="M39" s="183">
        <f t="shared" si="3"/>
        <v>7621938</v>
      </c>
      <c r="N39" s="184">
        <f t="shared" si="4"/>
        <v>34.80851802693558</v>
      </c>
      <c r="O39">
        <f t="shared" si="5"/>
        <v>17.42600195526635</v>
      </c>
    </row>
    <row r="40" spans="1:15" ht="15.75">
      <c r="A40" s="31"/>
      <c r="B40" s="42">
        <v>6601</v>
      </c>
      <c r="C40" s="36" t="s">
        <v>130</v>
      </c>
      <c r="D40" s="53">
        <v>1229090</v>
      </c>
      <c r="E40" s="38">
        <v>1112848</v>
      </c>
      <c r="F40" s="53">
        <v>1175730</v>
      </c>
      <c r="G40" s="99">
        <v>2081493</v>
      </c>
      <c r="H40" s="38">
        <f t="shared" si="6"/>
        <v>5599161</v>
      </c>
      <c r="I40" s="38">
        <v>5929161</v>
      </c>
      <c r="J40" s="132">
        <f t="shared" si="12"/>
        <v>-330000</v>
      </c>
      <c r="K40" s="159">
        <f t="shared" si="1"/>
        <v>21.9513244930803</v>
      </c>
      <c r="L40" s="159">
        <f t="shared" si="2"/>
        <v>19.875263454649726</v>
      </c>
      <c r="M40" s="183">
        <f t="shared" si="3"/>
        <v>2341938</v>
      </c>
      <c r="N40" s="184">
        <f t="shared" si="4"/>
        <v>41.826587947730026</v>
      </c>
      <c r="O40">
        <f t="shared" si="5"/>
        <v>20.998324570413317</v>
      </c>
    </row>
    <row r="41" spans="1:15" ht="15.75">
      <c r="A41" s="31"/>
      <c r="B41" s="42">
        <v>6603</v>
      </c>
      <c r="C41" s="36" t="s">
        <v>188</v>
      </c>
      <c r="D41" s="53"/>
      <c r="E41" s="38"/>
      <c r="F41" s="53"/>
      <c r="G41" s="99"/>
      <c r="H41" s="38">
        <f t="shared" si="6"/>
        <v>0</v>
      </c>
      <c r="I41" s="38"/>
      <c r="J41" s="132">
        <f t="shared" si="12"/>
        <v>0</v>
      </c>
      <c r="K41" s="159" t="e">
        <f t="shared" si="1"/>
        <v>#DIV/0!</v>
      </c>
      <c r="L41" s="159" t="e">
        <f t="shared" si="2"/>
        <v>#DIV/0!</v>
      </c>
      <c r="M41" s="183">
        <f t="shared" si="3"/>
        <v>0</v>
      </c>
      <c r="N41" s="184" t="e">
        <f t="shared" si="4"/>
        <v>#DIV/0!</v>
      </c>
      <c r="O41" t="e">
        <f t="shared" si="5"/>
        <v>#DIV/0!</v>
      </c>
    </row>
    <row r="42" spans="1:15" ht="15.75">
      <c r="A42" s="31"/>
      <c r="B42" s="43">
        <v>6612</v>
      </c>
      <c r="C42" s="36" t="s">
        <v>189</v>
      </c>
      <c r="D42" s="53"/>
      <c r="E42" s="38"/>
      <c r="F42" s="53"/>
      <c r="G42" s="99"/>
      <c r="H42" s="38">
        <f t="shared" si="6"/>
        <v>0</v>
      </c>
      <c r="I42" s="38"/>
      <c r="J42" s="132">
        <f t="shared" si="12"/>
        <v>0</v>
      </c>
      <c r="K42" s="159" t="e">
        <f t="shared" si="1"/>
        <v>#DIV/0!</v>
      </c>
      <c r="L42" s="159" t="e">
        <f t="shared" si="2"/>
        <v>#DIV/0!</v>
      </c>
      <c r="M42" s="183">
        <f t="shared" si="3"/>
        <v>0</v>
      </c>
      <c r="N42" s="184" t="e">
        <f t="shared" si="4"/>
        <v>#DIV/0!</v>
      </c>
      <c r="O42" t="e">
        <f t="shared" si="5"/>
        <v>#DIV/0!</v>
      </c>
    </row>
    <row r="43" spans="1:15" ht="15.75">
      <c r="A43" s="31"/>
      <c r="B43" s="42">
        <v>6617</v>
      </c>
      <c r="C43" s="36" t="s">
        <v>190</v>
      </c>
      <c r="D43" s="53">
        <v>2640000</v>
      </c>
      <c r="E43" s="38">
        <v>2640000</v>
      </c>
      <c r="F43" s="53">
        <v>2640000</v>
      </c>
      <c r="G43" s="99">
        <v>8377600</v>
      </c>
      <c r="H43" s="38">
        <f t="shared" si="6"/>
        <v>16297600</v>
      </c>
      <c r="I43" s="38">
        <v>16297600</v>
      </c>
      <c r="J43" s="132">
        <f t="shared" si="12"/>
        <v>0</v>
      </c>
      <c r="K43" s="159">
        <f t="shared" si="1"/>
        <v>16.19870410367171</v>
      </c>
      <c r="L43" s="159">
        <f t="shared" si="2"/>
        <v>16.19870410367171</v>
      </c>
      <c r="M43" s="183">
        <f t="shared" si="3"/>
        <v>5280000</v>
      </c>
      <c r="N43" s="184">
        <f t="shared" si="4"/>
        <v>32.39740820734342</v>
      </c>
      <c r="O43">
        <f t="shared" si="5"/>
        <v>16.19870410367171</v>
      </c>
    </row>
    <row r="44" spans="1:15" ht="15.75">
      <c r="A44" s="31"/>
      <c r="B44" s="42">
        <v>6649</v>
      </c>
      <c r="C44" s="36" t="s">
        <v>235</v>
      </c>
      <c r="D44" s="53"/>
      <c r="E44" s="38"/>
      <c r="F44" s="53"/>
      <c r="G44" s="99"/>
      <c r="H44" s="38">
        <f t="shared" si="6"/>
        <v>0</v>
      </c>
      <c r="I44" s="38"/>
      <c r="J44" s="132">
        <f t="shared" si="12"/>
        <v>0</v>
      </c>
      <c r="K44" s="159" t="e">
        <f t="shared" si="1"/>
        <v>#DIV/0!</v>
      </c>
      <c r="L44" s="159" t="e">
        <f t="shared" si="2"/>
        <v>#DIV/0!</v>
      </c>
      <c r="M44" s="183">
        <f t="shared" si="3"/>
        <v>0</v>
      </c>
      <c r="N44" s="184" t="e">
        <f t="shared" si="4"/>
        <v>#DIV/0!</v>
      </c>
      <c r="O44" t="e">
        <f t="shared" si="5"/>
        <v>#DIV/0!</v>
      </c>
    </row>
    <row r="45" spans="1:15" s="139" customFormat="1" ht="15.75">
      <c r="A45" s="101">
        <v>6650</v>
      </c>
      <c r="B45" s="102"/>
      <c r="C45" s="103" t="s">
        <v>236</v>
      </c>
      <c r="D45" s="97">
        <f aca="true" t="shared" si="16" ref="D45:J45">SUM(D48)</f>
        <v>0</v>
      </c>
      <c r="E45" s="104">
        <f t="shared" si="16"/>
        <v>0</v>
      </c>
      <c r="F45" s="97">
        <f t="shared" si="16"/>
        <v>0</v>
      </c>
      <c r="G45" s="98">
        <f t="shared" si="16"/>
        <v>0</v>
      </c>
      <c r="H45" s="104">
        <f t="shared" si="16"/>
        <v>0</v>
      </c>
      <c r="I45" s="104">
        <f t="shared" si="16"/>
        <v>0</v>
      </c>
      <c r="J45" s="138">
        <f t="shared" si="16"/>
        <v>0</v>
      </c>
      <c r="K45" s="159" t="e">
        <f t="shared" si="1"/>
        <v>#DIV/0!</v>
      </c>
      <c r="L45" s="159" t="e">
        <f t="shared" si="2"/>
        <v>#DIV/0!</v>
      </c>
      <c r="M45" s="183">
        <f t="shared" si="3"/>
        <v>0</v>
      </c>
      <c r="N45" s="184" t="e">
        <f t="shared" si="4"/>
        <v>#DIV/0!</v>
      </c>
      <c r="O45" t="e">
        <f t="shared" si="5"/>
        <v>#DIV/0!</v>
      </c>
    </row>
    <row r="46" spans="1:15" s="140" customFormat="1" ht="15.75">
      <c r="A46" s="105"/>
      <c r="B46" s="106">
        <v>6651</v>
      </c>
      <c r="C46" s="107" t="s">
        <v>237</v>
      </c>
      <c r="D46" s="53"/>
      <c r="E46" s="37"/>
      <c r="F46" s="53"/>
      <c r="G46" s="99"/>
      <c r="H46" s="38">
        <f t="shared" si="6"/>
        <v>0</v>
      </c>
      <c r="I46" s="37"/>
      <c r="J46" s="132">
        <f t="shared" si="12"/>
        <v>0</v>
      </c>
      <c r="K46" s="159" t="e">
        <f t="shared" si="1"/>
        <v>#DIV/0!</v>
      </c>
      <c r="L46" s="159" t="e">
        <f t="shared" si="2"/>
        <v>#DIV/0!</v>
      </c>
      <c r="M46" s="183">
        <f t="shared" si="3"/>
        <v>0</v>
      </c>
      <c r="N46" s="184" t="e">
        <f t="shared" si="4"/>
        <v>#DIV/0!</v>
      </c>
      <c r="O46" t="e">
        <f t="shared" si="5"/>
        <v>#DIV/0!</v>
      </c>
    </row>
    <row r="47" spans="1:15" s="139" customFormat="1" ht="15.75">
      <c r="A47" s="101"/>
      <c r="B47" s="106">
        <v>6657</v>
      </c>
      <c r="C47" s="107" t="s">
        <v>238</v>
      </c>
      <c r="D47" s="97"/>
      <c r="E47" s="104"/>
      <c r="F47" s="97"/>
      <c r="G47" s="98"/>
      <c r="H47" s="38">
        <f t="shared" si="6"/>
        <v>0</v>
      </c>
      <c r="I47" s="104"/>
      <c r="J47" s="132">
        <f t="shared" si="12"/>
        <v>0</v>
      </c>
      <c r="K47" s="159" t="e">
        <f t="shared" si="1"/>
        <v>#DIV/0!</v>
      </c>
      <c r="L47" s="159" t="e">
        <f t="shared" si="2"/>
        <v>#DIV/0!</v>
      </c>
      <c r="M47" s="183">
        <f t="shared" si="3"/>
        <v>0</v>
      </c>
      <c r="N47" s="184" t="e">
        <f t="shared" si="4"/>
        <v>#DIV/0!</v>
      </c>
      <c r="O47" t="e">
        <f t="shared" si="5"/>
        <v>#DIV/0!</v>
      </c>
    </row>
    <row r="48" spans="1:15" ht="15.75">
      <c r="A48" s="31"/>
      <c r="B48" s="42">
        <v>6699</v>
      </c>
      <c r="C48" s="36" t="s">
        <v>239</v>
      </c>
      <c r="D48" s="53"/>
      <c r="E48" s="38"/>
      <c r="F48" s="53"/>
      <c r="G48" s="99"/>
      <c r="H48" s="38">
        <f t="shared" si="6"/>
        <v>0</v>
      </c>
      <c r="I48" s="38"/>
      <c r="J48" s="132">
        <f t="shared" si="12"/>
        <v>0</v>
      </c>
      <c r="K48" s="159" t="e">
        <f t="shared" si="1"/>
        <v>#DIV/0!</v>
      </c>
      <c r="L48" s="159" t="e">
        <f t="shared" si="2"/>
        <v>#DIV/0!</v>
      </c>
      <c r="M48" s="183">
        <f t="shared" si="3"/>
        <v>0</v>
      </c>
      <c r="N48" s="184" t="e">
        <f t="shared" si="4"/>
        <v>#DIV/0!</v>
      </c>
      <c r="O48" t="e">
        <f t="shared" si="5"/>
        <v>#DIV/0!</v>
      </c>
    </row>
    <row r="49" spans="1:15" s="134" customFormat="1" ht="15.75">
      <c r="A49" s="33">
        <v>6700</v>
      </c>
      <c r="B49" s="33"/>
      <c r="C49" s="34" t="s">
        <v>135</v>
      </c>
      <c r="D49" s="97">
        <f aca="true" t="shared" si="17" ref="D49:J49">SUM(D50:D54)</f>
        <v>4500000</v>
      </c>
      <c r="E49" s="97">
        <f t="shared" si="17"/>
        <v>4500000</v>
      </c>
      <c r="F49" s="97">
        <f t="shared" si="17"/>
        <v>10675000</v>
      </c>
      <c r="G49" s="98">
        <f t="shared" si="17"/>
        <v>19707000</v>
      </c>
      <c r="H49" s="97">
        <f t="shared" si="17"/>
        <v>39382000</v>
      </c>
      <c r="I49" s="97">
        <f t="shared" si="17"/>
        <v>39955000</v>
      </c>
      <c r="J49" s="97">
        <f t="shared" si="17"/>
        <v>-573000</v>
      </c>
      <c r="K49" s="159">
        <f t="shared" si="1"/>
        <v>11.426540043674775</v>
      </c>
      <c r="L49" s="159">
        <f t="shared" si="2"/>
        <v>11.426540043674775</v>
      </c>
      <c r="M49" s="183">
        <f t="shared" si="3"/>
        <v>9000000</v>
      </c>
      <c r="N49" s="184">
        <f t="shared" si="4"/>
        <v>22.85308008734955</v>
      </c>
      <c r="O49">
        <f t="shared" si="5"/>
        <v>27.10629221471738</v>
      </c>
    </row>
    <row r="50" spans="1:15" ht="15.75">
      <c r="A50" s="31"/>
      <c r="B50" s="31">
        <v>6701</v>
      </c>
      <c r="C50" s="36" t="s">
        <v>191</v>
      </c>
      <c r="D50" s="53"/>
      <c r="E50" s="38"/>
      <c r="F50" s="53">
        <v>1505000</v>
      </c>
      <c r="G50" s="99">
        <v>1492000</v>
      </c>
      <c r="H50" s="38">
        <f t="shared" si="6"/>
        <v>2997000</v>
      </c>
      <c r="I50" s="38">
        <v>3540000</v>
      </c>
      <c r="J50" s="132">
        <f t="shared" si="12"/>
        <v>-543000</v>
      </c>
      <c r="K50" s="159">
        <f t="shared" si="1"/>
        <v>0</v>
      </c>
      <c r="L50" s="159">
        <f t="shared" si="2"/>
        <v>0</v>
      </c>
      <c r="M50" s="183">
        <f t="shared" si="3"/>
        <v>0</v>
      </c>
      <c r="N50" s="184">
        <f t="shared" si="4"/>
        <v>0</v>
      </c>
      <c r="O50">
        <f t="shared" si="5"/>
        <v>50.216883550216885</v>
      </c>
    </row>
    <row r="51" spans="1:15" ht="15.75">
      <c r="A51" s="31"/>
      <c r="B51" s="31">
        <v>6702</v>
      </c>
      <c r="C51" s="36" t="s">
        <v>137</v>
      </c>
      <c r="D51" s="53"/>
      <c r="E51" s="38"/>
      <c r="F51" s="53">
        <v>4670000</v>
      </c>
      <c r="G51" s="99">
        <v>7715000</v>
      </c>
      <c r="H51" s="38">
        <f t="shared" si="6"/>
        <v>12385000</v>
      </c>
      <c r="I51" s="38">
        <v>12415000</v>
      </c>
      <c r="J51" s="132">
        <f t="shared" si="12"/>
        <v>-30000</v>
      </c>
      <c r="K51" s="159">
        <f t="shared" si="1"/>
        <v>0</v>
      </c>
      <c r="L51" s="159">
        <f t="shared" si="2"/>
        <v>0</v>
      </c>
      <c r="M51" s="183">
        <f t="shared" si="3"/>
        <v>0</v>
      </c>
      <c r="N51" s="184">
        <f t="shared" si="4"/>
        <v>0</v>
      </c>
      <c r="O51">
        <f t="shared" si="5"/>
        <v>37.70690351231328</v>
      </c>
    </row>
    <row r="52" spans="1:15" ht="15.75">
      <c r="A52" s="31"/>
      <c r="B52" s="31">
        <v>6703</v>
      </c>
      <c r="C52" s="36" t="s">
        <v>138</v>
      </c>
      <c r="D52" s="53"/>
      <c r="E52" s="38"/>
      <c r="F52" s="53"/>
      <c r="G52" s="99"/>
      <c r="H52" s="38">
        <f t="shared" si="6"/>
        <v>0</v>
      </c>
      <c r="I52" s="38"/>
      <c r="J52" s="132">
        <f t="shared" si="12"/>
        <v>0</v>
      </c>
      <c r="K52" s="159" t="e">
        <f t="shared" si="1"/>
        <v>#DIV/0!</v>
      </c>
      <c r="L52" s="159" t="e">
        <f t="shared" si="2"/>
        <v>#DIV/0!</v>
      </c>
      <c r="M52" s="183">
        <f t="shared" si="3"/>
        <v>0</v>
      </c>
      <c r="N52" s="184" t="e">
        <f t="shared" si="4"/>
        <v>#DIV/0!</v>
      </c>
      <c r="O52" t="e">
        <f t="shared" si="5"/>
        <v>#DIV/0!</v>
      </c>
    </row>
    <row r="53" spans="1:15" ht="15.75">
      <c r="A53" s="31"/>
      <c r="B53" s="31">
        <v>6704</v>
      </c>
      <c r="C53" s="36" t="s">
        <v>192</v>
      </c>
      <c r="D53" s="53">
        <v>4500000</v>
      </c>
      <c r="E53" s="38">
        <v>4500000</v>
      </c>
      <c r="F53" s="53">
        <v>4500000</v>
      </c>
      <c r="G53" s="99">
        <v>10500000</v>
      </c>
      <c r="H53" s="38">
        <f t="shared" si="6"/>
        <v>24000000</v>
      </c>
      <c r="I53" s="38">
        <v>24000000</v>
      </c>
      <c r="J53" s="132">
        <f t="shared" si="12"/>
        <v>0</v>
      </c>
      <c r="K53" s="159">
        <f t="shared" si="1"/>
        <v>18.75</v>
      </c>
      <c r="L53" s="159">
        <f t="shared" si="2"/>
        <v>18.75</v>
      </c>
      <c r="M53" s="183">
        <f t="shared" si="3"/>
        <v>9000000</v>
      </c>
      <c r="N53" s="184">
        <f t="shared" si="4"/>
        <v>37.5</v>
      </c>
      <c r="O53">
        <f t="shared" si="5"/>
        <v>18.75</v>
      </c>
    </row>
    <row r="54" spans="1:15" ht="15.75">
      <c r="A54" s="31"/>
      <c r="B54" s="108">
        <v>6749</v>
      </c>
      <c r="C54" s="47" t="s">
        <v>155</v>
      </c>
      <c r="D54" s="53"/>
      <c r="E54" s="38"/>
      <c r="F54" s="53"/>
      <c r="G54" s="99"/>
      <c r="H54" s="38">
        <f t="shared" si="6"/>
        <v>0</v>
      </c>
      <c r="I54" s="38"/>
      <c r="J54" s="132">
        <f t="shared" si="12"/>
        <v>0</v>
      </c>
      <c r="K54" s="159" t="e">
        <f t="shared" si="1"/>
        <v>#DIV/0!</v>
      </c>
      <c r="L54" s="159" t="e">
        <f t="shared" si="2"/>
        <v>#DIV/0!</v>
      </c>
      <c r="M54" s="183">
        <f t="shared" si="3"/>
        <v>0</v>
      </c>
      <c r="N54" s="184" t="e">
        <f t="shared" si="4"/>
        <v>#DIV/0!</v>
      </c>
      <c r="O54" t="e">
        <f t="shared" si="5"/>
        <v>#DIV/0!</v>
      </c>
    </row>
    <row r="55" spans="1:15" s="134" customFormat="1" ht="15.75">
      <c r="A55" s="33">
        <v>6750</v>
      </c>
      <c r="B55" s="33"/>
      <c r="C55" s="34" t="s">
        <v>157</v>
      </c>
      <c r="D55" s="97">
        <f aca="true" t="shared" si="18" ref="D55:I55">SUM(D56:D57)</f>
        <v>0</v>
      </c>
      <c r="E55" s="97">
        <f t="shared" si="18"/>
        <v>0</v>
      </c>
      <c r="F55" s="97">
        <f t="shared" si="18"/>
        <v>0</v>
      </c>
      <c r="G55" s="98">
        <f t="shared" si="18"/>
        <v>1485000</v>
      </c>
      <c r="H55" s="97">
        <f t="shared" si="18"/>
        <v>1485000</v>
      </c>
      <c r="I55" s="97">
        <f t="shared" si="18"/>
        <v>1485000</v>
      </c>
      <c r="J55" s="133">
        <f>SUM(J56)</f>
        <v>0</v>
      </c>
      <c r="K55" s="159">
        <f t="shared" si="1"/>
        <v>0</v>
      </c>
      <c r="L55" s="159">
        <f t="shared" si="2"/>
        <v>0</v>
      </c>
      <c r="M55" s="183">
        <f t="shared" si="3"/>
        <v>0</v>
      </c>
      <c r="N55" s="184">
        <f t="shared" si="4"/>
        <v>0</v>
      </c>
      <c r="O55">
        <f t="shared" si="5"/>
        <v>0</v>
      </c>
    </row>
    <row r="56" spans="1:15" ht="15.75">
      <c r="A56" s="31"/>
      <c r="B56" s="31">
        <v>6751</v>
      </c>
      <c r="C56" s="36" t="s">
        <v>193</v>
      </c>
      <c r="D56" s="53">
        <v>0</v>
      </c>
      <c r="E56" s="38"/>
      <c r="F56" s="53"/>
      <c r="G56" s="99"/>
      <c r="H56" s="38">
        <f t="shared" si="6"/>
        <v>0</v>
      </c>
      <c r="I56" s="38"/>
      <c r="J56" s="132">
        <f t="shared" si="12"/>
        <v>0</v>
      </c>
      <c r="K56" s="159" t="e">
        <f t="shared" si="1"/>
        <v>#DIV/0!</v>
      </c>
      <c r="L56" s="159" t="e">
        <f t="shared" si="2"/>
        <v>#DIV/0!</v>
      </c>
      <c r="M56" s="183">
        <f t="shared" si="3"/>
        <v>0</v>
      </c>
      <c r="N56" s="184" t="e">
        <f t="shared" si="4"/>
        <v>#DIV/0!</v>
      </c>
      <c r="O56" t="e">
        <f t="shared" si="5"/>
        <v>#DIV/0!</v>
      </c>
    </row>
    <row r="57" spans="1:15" ht="15.75">
      <c r="A57" s="31"/>
      <c r="B57" s="31">
        <v>6799</v>
      </c>
      <c r="C57" s="36" t="s">
        <v>194</v>
      </c>
      <c r="D57" s="53">
        <v>0</v>
      </c>
      <c r="E57" s="38"/>
      <c r="F57" s="53"/>
      <c r="G57" s="99">
        <v>1485000</v>
      </c>
      <c r="H57" s="38">
        <f t="shared" si="6"/>
        <v>1485000</v>
      </c>
      <c r="I57" s="38">
        <v>1485000</v>
      </c>
      <c r="J57" s="132">
        <f t="shared" si="12"/>
        <v>0</v>
      </c>
      <c r="K57" s="159">
        <f t="shared" si="1"/>
        <v>0</v>
      </c>
      <c r="L57" s="159">
        <f t="shared" si="2"/>
        <v>0</v>
      </c>
      <c r="M57" s="183">
        <f t="shared" si="3"/>
        <v>0</v>
      </c>
      <c r="N57" s="184">
        <f t="shared" si="4"/>
        <v>0</v>
      </c>
      <c r="O57">
        <f t="shared" si="5"/>
        <v>0</v>
      </c>
    </row>
    <row r="58" spans="1:15" s="134" customFormat="1" ht="15.75">
      <c r="A58" s="33">
        <v>6900</v>
      </c>
      <c r="B58" s="33"/>
      <c r="C58" s="34" t="s">
        <v>195</v>
      </c>
      <c r="D58" s="97">
        <f>SUM(D59:D67)</f>
        <v>10585000</v>
      </c>
      <c r="E58" s="35">
        <f aca="true" t="shared" si="19" ref="E58:J58">SUM(E59:E67)</f>
        <v>13900000</v>
      </c>
      <c r="F58" s="97">
        <f>SUM(F59:F67)</f>
        <v>157931000</v>
      </c>
      <c r="G58" s="98">
        <f>SUM(G59:G67)</f>
        <v>58398092</v>
      </c>
      <c r="H58" s="35">
        <f t="shared" si="19"/>
        <v>225491092</v>
      </c>
      <c r="I58" s="35">
        <f t="shared" si="19"/>
        <v>240814092</v>
      </c>
      <c r="J58" s="133">
        <f t="shared" si="19"/>
        <v>0</v>
      </c>
      <c r="K58" s="159">
        <f t="shared" si="1"/>
        <v>4.694198740232275</v>
      </c>
      <c r="L58" s="159">
        <f t="shared" si="2"/>
        <v>6.16432333389028</v>
      </c>
      <c r="M58" s="183">
        <f t="shared" si="3"/>
        <v>24485000</v>
      </c>
      <c r="N58" s="184">
        <f t="shared" si="4"/>
        <v>10.858522074122554</v>
      </c>
      <c r="O58">
        <f t="shared" si="5"/>
        <v>70.03868693846229</v>
      </c>
    </row>
    <row r="59" spans="1:15" s="134" customFormat="1" ht="15.75">
      <c r="A59" s="33"/>
      <c r="B59" s="31">
        <v>6906</v>
      </c>
      <c r="C59" s="36" t="s">
        <v>240</v>
      </c>
      <c r="D59" s="53"/>
      <c r="E59" s="38"/>
      <c r="F59" s="53"/>
      <c r="G59" s="99"/>
      <c r="H59" s="38">
        <f aca="true" t="shared" si="20" ref="H59:H67">SUM(D59:G59)</f>
        <v>0</v>
      </c>
      <c r="I59" s="38"/>
      <c r="J59" s="132">
        <f t="shared" si="12"/>
        <v>0</v>
      </c>
      <c r="K59" s="159" t="e">
        <f t="shared" si="1"/>
        <v>#DIV/0!</v>
      </c>
      <c r="L59" s="159" t="e">
        <f t="shared" si="2"/>
        <v>#DIV/0!</v>
      </c>
      <c r="M59" s="183">
        <f t="shared" si="3"/>
        <v>0</v>
      </c>
      <c r="N59" s="184" t="e">
        <f t="shared" si="4"/>
        <v>#DIV/0!</v>
      </c>
      <c r="O59" t="e">
        <f t="shared" si="5"/>
        <v>#DIV/0!</v>
      </c>
    </row>
    <row r="60" spans="1:15" s="134" customFormat="1" ht="15.75">
      <c r="A60" s="33"/>
      <c r="B60" s="31">
        <v>6907</v>
      </c>
      <c r="C60" s="36" t="s">
        <v>142</v>
      </c>
      <c r="D60" s="97"/>
      <c r="E60" s="35"/>
      <c r="F60" s="109">
        <v>4851000</v>
      </c>
      <c r="G60" s="98"/>
      <c r="H60" s="38">
        <f t="shared" si="20"/>
        <v>4851000</v>
      </c>
      <c r="I60" s="38">
        <v>4851000</v>
      </c>
      <c r="J60" s="132">
        <f t="shared" si="12"/>
        <v>0</v>
      </c>
      <c r="K60" s="159">
        <f t="shared" si="1"/>
        <v>0</v>
      </c>
      <c r="L60" s="159">
        <f t="shared" si="2"/>
        <v>0</v>
      </c>
      <c r="M60" s="183">
        <f t="shared" si="3"/>
        <v>0</v>
      </c>
      <c r="N60" s="184">
        <f t="shared" si="4"/>
        <v>0</v>
      </c>
      <c r="O60">
        <f t="shared" si="5"/>
        <v>100</v>
      </c>
    </row>
    <row r="61" spans="1:15" s="134" customFormat="1" ht="15.75">
      <c r="A61" s="33"/>
      <c r="B61" s="31">
        <v>6908</v>
      </c>
      <c r="C61" s="36" t="s">
        <v>241</v>
      </c>
      <c r="D61" s="97"/>
      <c r="E61" s="35"/>
      <c r="F61" s="97"/>
      <c r="G61" s="99">
        <v>15323000</v>
      </c>
      <c r="H61" s="38"/>
      <c r="I61" s="35">
        <v>15323000</v>
      </c>
      <c r="J61" s="132"/>
      <c r="K61" s="159" t="e">
        <f t="shared" si="1"/>
        <v>#DIV/0!</v>
      </c>
      <c r="L61" s="159" t="e">
        <f t="shared" si="2"/>
        <v>#DIV/0!</v>
      </c>
      <c r="M61" s="183">
        <f t="shared" si="3"/>
        <v>0</v>
      </c>
      <c r="N61" s="184" t="e">
        <f t="shared" si="4"/>
        <v>#DIV/0!</v>
      </c>
      <c r="O61" t="e">
        <f t="shared" si="5"/>
        <v>#DIV/0!</v>
      </c>
    </row>
    <row r="62" spans="1:15" ht="15.75">
      <c r="A62" s="31"/>
      <c r="B62" s="31">
        <v>6912</v>
      </c>
      <c r="C62" s="36" t="s">
        <v>143</v>
      </c>
      <c r="D62" s="53">
        <v>2910000</v>
      </c>
      <c r="E62" s="38">
        <v>7630000</v>
      </c>
      <c r="F62" s="53">
        <v>14010000</v>
      </c>
      <c r="G62" s="99">
        <v>15007092</v>
      </c>
      <c r="H62" s="38">
        <f t="shared" si="20"/>
        <v>39557092</v>
      </c>
      <c r="I62" s="38">
        <v>39557092</v>
      </c>
      <c r="J62" s="132">
        <f t="shared" si="12"/>
        <v>0</v>
      </c>
      <c r="K62" s="159">
        <f t="shared" si="1"/>
        <v>7.356455828451697</v>
      </c>
      <c r="L62" s="159">
        <f t="shared" si="2"/>
        <v>19.288576622366477</v>
      </c>
      <c r="M62" s="183">
        <f t="shared" si="3"/>
        <v>10540000</v>
      </c>
      <c r="N62" s="184">
        <f t="shared" si="4"/>
        <v>26.645032450818174</v>
      </c>
      <c r="O62">
        <f t="shared" si="5"/>
        <v>35.41716362770044</v>
      </c>
    </row>
    <row r="63" spans="1:15" ht="15.75">
      <c r="A63" s="31"/>
      <c r="B63" s="31">
        <v>6913</v>
      </c>
      <c r="C63" s="36" t="s">
        <v>242</v>
      </c>
      <c r="D63" s="53">
        <v>800000</v>
      </c>
      <c r="E63" s="38">
        <v>1650000</v>
      </c>
      <c r="F63" s="53"/>
      <c r="G63" s="99">
        <v>4700000</v>
      </c>
      <c r="H63" s="38">
        <f t="shared" si="20"/>
        <v>7150000</v>
      </c>
      <c r="I63" s="38">
        <v>7150000</v>
      </c>
      <c r="J63" s="132">
        <f t="shared" si="12"/>
        <v>0</v>
      </c>
      <c r="K63" s="159">
        <f t="shared" si="1"/>
        <v>11.188811188811188</v>
      </c>
      <c r="L63" s="159">
        <f t="shared" si="2"/>
        <v>23.076923076923077</v>
      </c>
      <c r="M63" s="183">
        <f t="shared" si="3"/>
        <v>2450000</v>
      </c>
      <c r="N63" s="184">
        <f t="shared" si="4"/>
        <v>34.26573426573427</v>
      </c>
      <c r="O63">
        <f t="shared" si="5"/>
        <v>0</v>
      </c>
    </row>
    <row r="64" spans="1:15" ht="15.75">
      <c r="A64" s="31"/>
      <c r="B64" s="31">
        <v>6916</v>
      </c>
      <c r="C64" s="36" t="s">
        <v>243</v>
      </c>
      <c r="D64" s="53"/>
      <c r="E64" s="38"/>
      <c r="F64" s="53"/>
      <c r="G64" s="99"/>
      <c r="H64" s="38">
        <f t="shared" si="20"/>
        <v>0</v>
      </c>
      <c r="I64" s="38"/>
      <c r="J64" s="132">
        <f t="shared" si="12"/>
        <v>0</v>
      </c>
      <c r="K64" s="159" t="e">
        <f t="shared" si="1"/>
        <v>#DIV/0!</v>
      </c>
      <c r="L64" s="159" t="e">
        <f t="shared" si="2"/>
        <v>#DIV/0!</v>
      </c>
      <c r="M64" s="183">
        <f t="shared" si="3"/>
        <v>0</v>
      </c>
      <c r="N64" s="184" t="e">
        <f t="shared" si="4"/>
        <v>#DIV/0!</v>
      </c>
      <c r="O64" t="e">
        <f t="shared" si="5"/>
        <v>#DIV/0!</v>
      </c>
    </row>
    <row r="65" spans="1:15" ht="30" customHeight="1">
      <c r="A65" s="31"/>
      <c r="B65" s="31">
        <v>6917</v>
      </c>
      <c r="C65" s="41" t="s">
        <v>244</v>
      </c>
      <c r="D65" s="53"/>
      <c r="E65" s="38"/>
      <c r="F65" s="53"/>
      <c r="G65" s="99"/>
      <c r="H65" s="38">
        <f t="shared" si="20"/>
        <v>0</v>
      </c>
      <c r="I65" s="38"/>
      <c r="J65" s="132">
        <f t="shared" si="12"/>
        <v>0</v>
      </c>
      <c r="K65" s="159" t="e">
        <f t="shared" si="1"/>
        <v>#DIV/0!</v>
      </c>
      <c r="L65" s="159" t="e">
        <f t="shared" si="2"/>
        <v>#DIV/0!</v>
      </c>
      <c r="M65" s="183">
        <f t="shared" si="3"/>
        <v>0</v>
      </c>
      <c r="N65" s="184" t="e">
        <f t="shared" si="4"/>
        <v>#DIV/0!</v>
      </c>
      <c r="O65" t="e">
        <f t="shared" si="5"/>
        <v>#DIV/0!</v>
      </c>
    </row>
    <row r="66" spans="1:15" ht="15.75">
      <c r="A66" s="31"/>
      <c r="B66" s="31">
        <v>6921</v>
      </c>
      <c r="C66" s="36" t="s">
        <v>196</v>
      </c>
      <c r="D66" s="53">
        <v>2475000</v>
      </c>
      <c r="E66" s="38"/>
      <c r="F66" s="53">
        <v>10670000</v>
      </c>
      <c r="G66" s="99">
        <v>4600000</v>
      </c>
      <c r="H66" s="38">
        <f t="shared" si="20"/>
        <v>17745000</v>
      </c>
      <c r="I66" s="38">
        <v>17745000</v>
      </c>
      <c r="J66" s="132">
        <f t="shared" si="12"/>
        <v>0</v>
      </c>
      <c r="K66" s="159">
        <f t="shared" si="1"/>
        <v>13.947590870667796</v>
      </c>
      <c r="L66" s="159">
        <f t="shared" si="2"/>
        <v>0</v>
      </c>
      <c r="M66" s="183">
        <f t="shared" si="3"/>
        <v>2475000</v>
      </c>
      <c r="N66" s="184">
        <f t="shared" si="4"/>
        <v>13.947590870667796</v>
      </c>
      <c r="O66">
        <f t="shared" si="5"/>
        <v>60.129613975767825</v>
      </c>
    </row>
    <row r="67" spans="1:15" ht="15.75">
      <c r="A67" s="31"/>
      <c r="B67" s="31">
        <v>6949</v>
      </c>
      <c r="C67" s="36" t="s">
        <v>245</v>
      </c>
      <c r="D67" s="53">
        <v>4400000</v>
      </c>
      <c r="E67" s="38">
        <v>4620000</v>
      </c>
      <c r="F67" s="53">
        <v>128400000</v>
      </c>
      <c r="G67" s="99">
        <v>18768000</v>
      </c>
      <c r="H67" s="38">
        <f t="shared" si="20"/>
        <v>156188000</v>
      </c>
      <c r="I67" s="38">
        <v>156188000</v>
      </c>
      <c r="J67" s="132">
        <f t="shared" si="12"/>
        <v>0</v>
      </c>
      <c r="K67" s="159">
        <f t="shared" si="1"/>
        <v>2.817117832355879</v>
      </c>
      <c r="L67" s="159">
        <f t="shared" si="2"/>
        <v>2.957973723973673</v>
      </c>
      <c r="M67" s="183">
        <f t="shared" si="3"/>
        <v>9020000</v>
      </c>
      <c r="N67" s="184">
        <f t="shared" si="4"/>
        <v>5.775091556329551</v>
      </c>
      <c r="O67">
        <f t="shared" si="5"/>
        <v>82.20862038056701</v>
      </c>
    </row>
    <row r="68" spans="1:15" s="134" customFormat="1" ht="15.75">
      <c r="A68" s="33">
        <v>7000</v>
      </c>
      <c r="B68" s="33"/>
      <c r="C68" s="34" t="s">
        <v>146</v>
      </c>
      <c r="D68" s="97">
        <f aca="true" t="shared" si="21" ref="D68:J68">SUM(D69:D74)</f>
        <v>17343000</v>
      </c>
      <c r="E68" s="35">
        <f t="shared" si="21"/>
        <v>19821000</v>
      </c>
      <c r="F68" s="97">
        <f t="shared" si="21"/>
        <v>45004100</v>
      </c>
      <c r="G68" s="98">
        <f t="shared" si="21"/>
        <v>128616100</v>
      </c>
      <c r="H68" s="35">
        <f t="shared" si="21"/>
        <v>210784200</v>
      </c>
      <c r="I68" s="35">
        <f t="shared" si="21"/>
        <v>215566200</v>
      </c>
      <c r="J68" s="133">
        <f t="shared" si="21"/>
        <v>-4782000</v>
      </c>
      <c r="K68" s="159">
        <f t="shared" si="1"/>
        <v>8.227846299675212</v>
      </c>
      <c r="L68" s="159">
        <f t="shared" si="2"/>
        <v>9.403456236283365</v>
      </c>
      <c r="M68" s="183">
        <f t="shared" si="3"/>
        <v>37164000</v>
      </c>
      <c r="N68" s="184">
        <f t="shared" si="4"/>
        <v>17.631302535958575</v>
      </c>
      <c r="O68">
        <f t="shared" si="5"/>
        <v>21.35079384507947</v>
      </c>
    </row>
    <row r="69" spans="1:15" ht="15.75">
      <c r="A69" s="31"/>
      <c r="B69" s="31">
        <v>7001</v>
      </c>
      <c r="C69" s="36" t="s">
        <v>197</v>
      </c>
      <c r="D69" s="53">
        <v>2235000</v>
      </c>
      <c r="E69" s="38">
        <v>4800000</v>
      </c>
      <c r="F69" s="53"/>
      <c r="G69" s="99">
        <v>17146000</v>
      </c>
      <c r="H69" s="38">
        <f aca="true" t="shared" si="22" ref="H69:H74">SUM(D69:G69)</f>
        <v>24181000</v>
      </c>
      <c r="I69" s="38">
        <v>24181000</v>
      </c>
      <c r="J69" s="132">
        <f t="shared" si="12"/>
        <v>0</v>
      </c>
      <c r="K69" s="159">
        <f t="shared" si="1"/>
        <v>9.242793929117903</v>
      </c>
      <c r="L69" s="159">
        <f t="shared" si="2"/>
        <v>19.850295686696168</v>
      </c>
      <c r="M69" s="183">
        <f t="shared" si="3"/>
        <v>7035000</v>
      </c>
      <c r="N69" s="184">
        <f t="shared" si="4"/>
        <v>29.093089615814065</v>
      </c>
      <c r="O69">
        <f t="shared" si="5"/>
        <v>0</v>
      </c>
    </row>
    <row r="70" spans="1:15" ht="15.75">
      <c r="A70" s="31"/>
      <c r="B70" s="31">
        <v>7002</v>
      </c>
      <c r="C70" s="36" t="s">
        <v>246</v>
      </c>
      <c r="D70" s="53"/>
      <c r="E70" s="38"/>
      <c r="F70" s="53"/>
      <c r="G70" s="99"/>
      <c r="H70" s="38">
        <f t="shared" si="22"/>
        <v>0</v>
      </c>
      <c r="I70" s="38"/>
      <c r="J70" s="132">
        <f t="shared" si="12"/>
        <v>0</v>
      </c>
      <c r="K70" s="159" t="e">
        <f aca="true" t="shared" si="23" ref="K70:K133">D70/H70*100</f>
        <v>#DIV/0!</v>
      </c>
      <c r="L70" s="159" t="e">
        <f aca="true" t="shared" si="24" ref="L70:L133">E70/H70*100</f>
        <v>#DIV/0!</v>
      </c>
      <c r="M70" s="183">
        <f aca="true" t="shared" si="25" ref="M70:M133">D70+E70</f>
        <v>0</v>
      </c>
      <c r="N70" s="184" t="e">
        <f aca="true" t="shared" si="26" ref="N70:N133">M70/H70*100</f>
        <v>#DIV/0!</v>
      </c>
      <c r="O70" t="e">
        <f aca="true" t="shared" si="27" ref="O70:O133">F70/H70*100</f>
        <v>#DIV/0!</v>
      </c>
    </row>
    <row r="71" spans="1:15" ht="15.75">
      <c r="A71" s="31"/>
      <c r="B71" s="31">
        <v>7004</v>
      </c>
      <c r="C71" s="36" t="s">
        <v>198</v>
      </c>
      <c r="D71" s="53"/>
      <c r="E71" s="38"/>
      <c r="F71" s="53">
        <v>1800000</v>
      </c>
      <c r="G71" s="99">
        <v>930000</v>
      </c>
      <c r="H71" s="38">
        <f t="shared" si="22"/>
        <v>2730000</v>
      </c>
      <c r="I71" s="38">
        <v>2730000</v>
      </c>
      <c r="J71" s="132">
        <f t="shared" si="12"/>
        <v>0</v>
      </c>
      <c r="K71" s="159">
        <f t="shared" si="23"/>
        <v>0</v>
      </c>
      <c r="L71" s="159">
        <f t="shared" si="24"/>
        <v>0</v>
      </c>
      <c r="M71" s="183">
        <f t="shared" si="25"/>
        <v>0</v>
      </c>
      <c r="N71" s="184">
        <f t="shared" si="26"/>
        <v>0</v>
      </c>
      <c r="O71">
        <f t="shared" si="27"/>
        <v>65.93406593406593</v>
      </c>
    </row>
    <row r="72" spans="1:15" ht="15.75">
      <c r="A72" s="31"/>
      <c r="B72" s="31">
        <v>7005</v>
      </c>
      <c r="C72" s="36" t="s">
        <v>247</v>
      </c>
      <c r="D72" s="53"/>
      <c r="E72" s="38"/>
      <c r="F72" s="53"/>
      <c r="G72" s="99"/>
      <c r="H72" s="38">
        <f t="shared" si="22"/>
        <v>0</v>
      </c>
      <c r="I72" s="38"/>
      <c r="J72" s="132">
        <f t="shared" si="12"/>
        <v>0</v>
      </c>
      <c r="K72" s="159" t="e">
        <f t="shared" si="23"/>
        <v>#DIV/0!</v>
      </c>
      <c r="L72" s="159" t="e">
        <f t="shared" si="24"/>
        <v>#DIV/0!</v>
      </c>
      <c r="M72" s="183">
        <f t="shared" si="25"/>
        <v>0</v>
      </c>
      <c r="N72" s="184" t="e">
        <f t="shared" si="26"/>
        <v>#DIV/0!</v>
      </c>
      <c r="O72" t="e">
        <f t="shared" si="27"/>
        <v>#DIV/0!</v>
      </c>
    </row>
    <row r="73" spans="1:15" ht="15.75">
      <c r="A73" s="31"/>
      <c r="B73" s="31">
        <v>7006</v>
      </c>
      <c r="C73" s="36" t="s">
        <v>199</v>
      </c>
      <c r="D73" s="53"/>
      <c r="E73" s="38"/>
      <c r="F73" s="53"/>
      <c r="G73" s="99">
        <v>9049100</v>
      </c>
      <c r="H73" s="38">
        <f t="shared" si="22"/>
        <v>9049100</v>
      </c>
      <c r="I73" s="38">
        <v>9049100</v>
      </c>
      <c r="J73" s="132">
        <f t="shared" si="12"/>
        <v>0</v>
      </c>
      <c r="K73" s="159">
        <f t="shared" si="23"/>
        <v>0</v>
      </c>
      <c r="L73" s="159">
        <f t="shared" si="24"/>
        <v>0</v>
      </c>
      <c r="M73" s="183">
        <f t="shared" si="25"/>
        <v>0</v>
      </c>
      <c r="N73" s="184">
        <f t="shared" si="26"/>
        <v>0</v>
      </c>
      <c r="O73">
        <f t="shared" si="27"/>
        <v>0</v>
      </c>
    </row>
    <row r="74" spans="1:15" ht="15.75">
      <c r="A74" s="31"/>
      <c r="B74" s="31">
        <v>7049</v>
      </c>
      <c r="C74" s="36" t="s">
        <v>134</v>
      </c>
      <c r="D74" s="53">
        <v>15108000</v>
      </c>
      <c r="E74" s="38">
        <v>15021000</v>
      </c>
      <c r="F74" s="53">
        <v>43204100</v>
      </c>
      <c r="G74" s="99">
        <v>101491000</v>
      </c>
      <c r="H74" s="38">
        <f t="shared" si="22"/>
        <v>174824100</v>
      </c>
      <c r="I74" s="38">
        <v>179606100</v>
      </c>
      <c r="J74" s="132">
        <f t="shared" si="12"/>
        <v>-4782000</v>
      </c>
      <c r="K74" s="159">
        <f t="shared" si="23"/>
        <v>8.64182912996549</v>
      </c>
      <c r="L74" s="159">
        <f t="shared" si="24"/>
        <v>8.592064824014537</v>
      </c>
      <c r="M74" s="183">
        <f t="shared" si="25"/>
        <v>30129000</v>
      </c>
      <c r="N74" s="184">
        <f t="shared" si="26"/>
        <v>17.23389395398003</v>
      </c>
      <c r="O74">
        <f t="shared" si="27"/>
        <v>24.712897134891584</v>
      </c>
    </row>
    <row r="75" spans="1:15" s="134" customFormat="1" ht="15.75">
      <c r="A75" s="33">
        <v>7750</v>
      </c>
      <c r="B75" s="33"/>
      <c r="C75" s="34" t="s">
        <v>140</v>
      </c>
      <c r="D75" s="97">
        <f aca="true" t="shared" si="28" ref="D75:I75">SUM(D76:D79)</f>
        <v>0</v>
      </c>
      <c r="E75" s="35">
        <f t="shared" si="28"/>
        <v>0</v>
      </c>
      <c r="F75" s="97">
        <f t="shared" si="28"/>
        <v>13012500</v>
      </c>
      <c r="G75" s="98">
        <f t="shared" si="28"/>
        <v>51581510</v>
      </c>
      <c r="H75" s="35">
        <f t="shared" si="28"/>
        <v>64594010</v>
      </c>
      <c r="I75" s="35">
        <f t="shared" si="28"/>
        <v>58594010</v>
      </c>
      <c r="J75" s="133">
        <f>SUM(J76:J79)</f>
        <v>6000000</v>
      </c>
      <c r="K75" s="159">
        <f t="shared" si="23"/>
        <v>0</v>
      </c>
      <c r="L75" s="159">
        <f t="shared" si="24"/>
        <v>0</v>
      </c>
      <c r="M75" s="183">
        <f t="shared" si="25"/>
        <v>0</v>
      </c>
      <c r="N75" s="184">
        <f t="shared" si="26"/>
        <v>0</v>
      </c>
      <c r="O75">
        <f t="shared" si="27"/>
        <v>20.14505679396588</v>
      </c>
    </row>
    <row r="76" spans="1:15" s="136" customFormat="1" ht="15.75">
      <c r="A76" s="31"/>
      <c r="B76" s="31">
        <v>7756</v>
      </c>
      <c r="C76" s="36" t="s">
        <v>248</v>
      </c>
      <c r="D76" s="53"/>
      <c r="E76" s="38"/>
      <c r="F76" s="53"/>
      <c r="G76" s="99">
        <v>1496000</v>
      </c>
      <c r="H76" s="38">
        <f>SUM(D76:G76)</f>
        <v>1496000</v>
      </c>
      <c r="I76" s="38">
        <v>1496000</v>
      </c>
      <c r="J76" s="132">
        <f t="shared" si="12"/>
        <v>0</v>
      </c>
      <c r="K76" s="159">
        <f t="shared" si="23"/>
        <v>0</v>
      </c>
      <c r="L76" s="159">
        <f t="shared" si="24"/>
        <v>0</v>
      </c>
      <c r="M76" s="183">
        <f t="shared" si="25"/>
        <v>0</v>
      </c>
      <c r="N76" s="184">
        <f t="shared" si="26"/>
        <v>0</v>
      </c>
      <c r="O76">
        <f t="shared" si="27"/>
        <v>0</v>
      </c>
    </row>
    <row r="77" spans="1:15" s="136" customFormat="1" ht="15.75">
      <c r="A77" s="31"/>
      <c r="B77" s="31">
        <v>7761</v>
      </c>
      <c r="C77" s="36" t="s">
        <v>200</v>
      </c>
      <c r="D77" s="53"/>
      <c r="E77" s="38"/>
      <c r="F77" s="53"/>
      <c r="G77" s="99"/>
      <c r="H77" s="38">
        <f>SUM(D77:G77)</f>
        <v>0</v>
      </c>
      <c r="I77" s="38"/>
      <c r="J77" s="132">
        <f t="shared" si="12"/>
        <v>0</v>
      </c>
      <c r="K77" s="159" t="e">
        <f t="shared" si="23"/>
        <v>#DIV/0!</v>
      </c>
      <c r="L77" s="159" t="e">
        <f t="shared" si="24"/>
        <v>#DIV/0!</v>
      </c>
      <c r="M77" s="183">
        <f t="shared" si="25"/>
        <v>0</v>
      </c>
      <c r="N77" s="184" t="e">
        <f t="shared" si="26"/>
        <v>#DIV/0!</v>
      </c>
      <c r="O77" t="e">
        <f t="shared" si="27"/>
        <v>#DIV/0!</v>
      </c>
    </row>
    <row r="78" spans="1:15" s="136" customFormat="1" ht="15.75">
      <c r="A78" s="31"/>
      <c r="B78" s="31">
        <v>7764</v>
      </c>
      <c r="C78" s="36" t="s">
        <v>201</v>
      </c>
      <c r="D78" s="53"/>
      <c r="E78" s="38"/>
      <c r="F78" s="53"/>
      <c r="G78" s="99">
        <v>28130000</v>
      </c>
      <c r="H78" s="38">
        <f>SUM(D78:G78)</f>
        <v>28130000</v>
      </c>
      <c r="I78" s="38">
        <v>28130000</v>
      </c>
      <c r="J78" s="132">
        <f>SUM(H78-I78)</f>
        <v>0</v>
      </c>
      <c r="K78" s="159">
        <f t="shared" si="23"/>
        <v>0</v>
      </c>
      <c r="L78" s="159">
        <f t="shared" si="24"/>
        <v>0</v>
      </c>
      <c r="M78" s="183">
        <f t="shared" si="25"/>
        <v>0</v>
      </c>
      <c r="N78" s="184">
        <f t="shared" si="26"/>
        <v>0</v>
      </c>
      <c r="O78">
        <f t="shared" si="27"/>
        <v>0</v>
      </c>
    </row>
    <row r="79" spans="1:15" ht="15.75">
      <c r="A79" s="31"/>
      <c r="B79" s="31">
        <v>7799</v>
      </c>
      <c r="C79" s="36" t="s">
        <v>155</v>
      </c>
      <c r="D79" s="53"/>
      <c r="E79" s="38"/>
      <c r="F79" s="53">
        <v>13012500</v>
      </c>
      <c r="G79" s="99">
        <v>21955510</v>
      </c>
      <c r="H79" s="38">
        <f>SUM(D79:G79)</f>
        <v>34968010</v>
      </c>
      <c r="I79" s="38">
        <v>28968010</v>
      </c>
      <c r="J79" s="132">
        <f>SUM(H79-I79)</f>
        <v>6000000</v>
      </c>
      <c r="K79" s="159">
        <f t="shared" si="23"/>
        <v>0</v>
      </c>
      <c r="L79" s="159">
        <f t="shared" si="24"/>
        <v>0</v>
      </c>
      <c r="M79" s="183">
        <f t="shared" si="25"/>
        <v>0</v>
      </c>
      <c r="N79" s="184">
        <f t="shared" si="26"/>
        <v>0</v>
      </c>
      <c r="O79">
        <f t="shared" si="27"/>
        <v>37.21258373010074</v>
      </c>
    </row>
    <row r="80" spans="1:15" s="134" customFormat="1" ht="15.75">
      <c r="A80" s="33">
        <v>9050</v>
      </c>
      <c r="B80" s="33"/>
      <c r="C80" s="34" t="s">
        <v>249</v>
      </c>
      <c r="D80" s="97">
        <f aca="true" t="shared" si="29" ref="D80:J80">SUM(D81:D82)</f>
        <v>0</v>
      </c>
      <c r="E80" s="35">
        <f t="shared" si="29"/>
        <v>0</v>
      </c>
      <c r="F80" s="97">
        <f t="shared" si="29"/>
        <v>0</v>
      </c>
      <c r="G80" s="98">
        <f t="shared" si="29"/>
        <v>97020000</v>
      </c>
      <c r="H80" s="35">
        <f t="shared" si="29"/>
        <v>97020000</v>
      </c>
      <c r="I80" s="35">
        <f t="shared" si="29"/>
        <v>97020000</v>
      </c>
      <c r="J80" s="133">
        <f t="shared" si="29"/>
        <v>0</v>
      </c>
      <c r="K80" s="159">
        <f t="shared" si="23"/>
        <v>0</v>
      </c>
      <c r="L80" s="159">
        <f t="shared" si="24"/>
        <v>0</v>
      </c>
      <c r="M80" s="183">
        <f t="shared" si="25"/>
        <v>0</v>
      </c>
      <c r="N80" s="184">
        <f t="shared" si="26"/>
        <v>0</v>
      </c>
      <c r="O80">
        <f t="shared" si="27"/>
        <v>0</v>
      </c>
    </row>
    <row r="81" spans="1:15" ht="15.75">
      <c r="A81" s="33"/>
      <c r="B81" s="110">
        <v>9062</v>
      </c>
      <c r="C81" s="111" t="s">
        <v>143</v>
      </c>
      <c r="D81" s="53"/>
      <c r="E81" s="38"/>
      <c r="F81" s="53"/>
      <c r="G81" s="99">
        <v>97020000</v>
      </c>
      <c r="H81" s="38">
        <f>SUM(D81:G81)</f>
        <v>97020000</v>
      </c>
      <c r="I81" s="35">
        <v>97020000</v>
      </c>
      <c r="J81" s="132">
        <f>SUM(H81-I81)</f>
        <v>0</v>
      </c>
      <c r="K81" s="159">
        <f t="shared" si="23"/>
        <v>0</v>
      </c>
      <c r="L81" s="159">
        <f t="shared" si="24"/>
        <v>0</v>
      </c>
      <c r="M81" s="183">
        <f t="shared" si="25"/>
        <v>0</v>
      </c>
      <c r="N81" s="184">
        <f t="shared" si="26"/>
        <v>0</v>
      </c>
      <c r="O81">
        <f t="shared" si="27"/>
        <v>0</v>
      </c>
    </row>
    <row r="82" spans="1:15" ht="15.75">
      <c r="A82" s="31"/>
      <c r="B82" s="31">
        <v>9066</v>
      </c>
      <c r="C82" s="36" t="s">
        <v>243</v>
      </c>
      <c r="D82" s="53">
        <v>0</v>
      </c>
      <c r="E82" s="38">
        <v>0</v>
      </c>
      <c r="F82" s="53">
        <v>0</v>
      </c>
      <c r="G82" s="99">
        <v>0</v>
      </c>
      <c r="H82" s="38">
        <f>SUM(D82:G82)</f>
        <v>0</v>
      </c>
      <c r="I82" s="38"/>
      <c r="J82" s="132">
        <f>SUM(H82-I82)</f>
        <v>0</v>
      </c>
      <c r="K82" s="159" t="e">
        <f t="shared" si="23"/>
        <v>#DIV/0!</v>
      </c>
      <c r="L82" s="159" t="e">
        <f t="shared" si="24"/>
        <v>#DIV/0!</v>
      </c>
      <c r="M82" s="183">
        <f t="shared" si="25"/>
        <v>0</v>
      </c>
      <c r="N82" s="184" t="e">
        <f t="shared" si="26"/>
        <v>#DIV/0!</v>
      </c>
      <c r="O82" t="e">
        <f t="shared" si="27"/>
        <v>#DIV/0!</v>
      </c>
    </row>
    <row r="83" spans="1:15" ht="15.75">
      <c r="A83" s="198" t="s">
        <v>202</v>
      </c>
      <c r="B83" s="199"/>
      <c r="C83" s="200"/>
      <c r="D83" s="112">
        <f>D84+D89+D97+D99+D102+D105+D108</f>
        <v>422041315</v>
      </c>
      <c r="E83" s="112">
        <f>E84+E89+E97+E99+E102+E105+E108</f>
        <v>74684894</v>
      </c>
      <c r="F83" s="113">
        <f>F84+F89+F97+F99+F102+F105+F108</f>
        <v>169095416</v>
      </c>
      <c r="G83" s="114">
        <f>G84+G87+G89+G97+G99+G102+G105+G108</f>
        <v>278370011</v>
      </c>
      <c r="H83" s="112">
        <f>H84+H87+H89+H97+H99+H102+H105+H108</f>
        <v>850702636</v>
      </c>
      <c r="I83" s="112">
        <f>I84+I89+I97+I99+I102+I105+I108+I87</f>
        <v>941482888</v>
      </c>
      <c r="J83" s="112">
        <f>J84+J89+J97+J99+J102+J105+J108</f>
        <v>2708748</v>
      </c>
      <c r="K83" s="159">
        <f t="shared" si="23"/>
        <v>49.61090951644824</v>
      </c>
      <c r="L83" s="159">
        <f t="shared" si="24"/>
        <v>8.779200961591942</v>
      </c>
      <c r="M83" s="183">
        <f t="shared" si="25"/>
        <v>496726209</v>
      </c>
      <c r="N83" s="184">
        <f t="shared" si="26"/>
        <v>58.39011047804018</v>
      </c>
      <c r="O83">
        <f t="shared" si="27"/>
        <v>19.877147294980286</v>
      </c>
    </row>
    <row r="84" spans="1:15" s="134" customFormat="1" ht="15.75">
      <c r="A84" s="44">
        <v>6100</v>
      </c>
      <c r="B84" s="44"/>
      <c r="C84" s="34" t="s">
        <v>113</v>
      </c>
      <c r="D84" s="115">
        <f>SUM(D85:D86)</f>
        <v>235414559</v>
      </c>
      <c r="E84" s="115">
        <f aca="true" t="shared" si="30" ref="E84:J84">SUM(E85:E86)</f>
        <v>39275390</v>
      </c>
      <c r="F84" s="115">
        <f t="shared" si="30"/>
        <v>22467900</v>
      </c>
      <c r="G84" s="116">
        <f t="shared" si="30"/>
        <v>224882639</v>
      </c>
      <c r="H84" s="115">
        <f t="shared" si="30"/>
        <v>522040488</v>
      </c>
      <c r="I84" s="115">
        <f t="shared" si="30"/>
        <v>522040488</v>
      </c>
      <c r="J84" s="115">
        <f t="shared" si="30"/>
        <v>0</v>
      </c>
      <c r="K84" s="159">
        <f t="shared" si="23"/>
        <v>45.09507680178247</v>
      </c>
      <c r="L84" s="159">
        <f t="shared" si="24"/>
        <v>7.523437530768687</v>
      </c>
      <c r="M84" s="183">
        <f t="shared" si="25"/>
        <v>274689949</v>
      </c>
      <c r="N84" s="184">
        <f t="shared" si="26"/>
        <v>52.61851433255116</v>
      </c>
      <c r="O84">
        <f t="shared" si="27"/>
        <v>4.303861580943124</v>
      </c>
    </row>
    <row r="85" spans="1:15" ht="15.75">
      <c r="A85" s="42"/>
      <c r="B85" s="42">
        <v>6103</v>
      </c>
      <c r="C85" s="36" t="s">
        <v>203</v>
      </c>
      <c r="D85" s="117">
        <v>45788820</v>
      </c>
      <c r="E85" s="46">
        <v>39275390</v>
      </c>
      <c r="F85" s="117">
        <v>22467900</v>
      </c>
      <c r="G85" s="118">
        <v>13458900</v>
      </c>
      <c r="H85" s="38">
        <f>SUM(D85:G85)</f>
        <v>120991010</v>
      </c>
      <c r="I85" s="46">
        <v>120991010</v>
      </c>
      <c r="J85" s="132">
        <f>SUM(H85-I85)</f>
        <v>0</v>
      </c>
      <c r="K85" s="159">
        <f t="shared" si="23"/>
        <v>37.844811775684825</v>
      </c>
      <c r="L85" s="159">
        <f t="shared" si="24"/>
        <v>32.461411802414084</v>
      </c>
      <c r="M85" s="183">
        <f t="shared" si="25"/>
        <v>85064210</v>
      </c>
      <c r="N85" s="184">
        <f t="shared" si="26"/>
        <v>70.30622357809891</v>
      </c>
      <c r="O85">
        <f t="shared" si="27"/>
        <v>18.56989209363572</v>
      </c>
    </row>
    <row r="86" spans="1:15" ht="15.75">
      <c r="A86" s="42"/>
      <c r="B86" s="42">
        <v>6106</v>
      </c>
      <c r="C86" s="36" t="s">
        <v>174</v>
      </c>
      <c r="D86" s="117">
        <v>189625739</v>
      </c>
      <c r="E86" s="46"/>
      <c r="F86" s="117"/>
      <c r="G86" s="118">
        <v>211423739</v>
      </c>
      <c r="H86" s="38">
        <f>SUM(D86:G86)</f>
        <v>401049478</v>
      </c>
      <c r="I86" s="46">
        <v>401049478</v>
      </c>
      <c r="J86" s="132"/>
      <c r="K86" s="159">
        <f t="shared" si="23"/>
        <v>47.282380205466815</v>
      </c>
      <c r="L86" s="159">
        <f t="shared" si="24"/>
        <v>0</v>
      </c>
      <c r="M86" s="183">
        <f t="shared" si="25"/>
        <v>189625739</v>
      </c>
      <c r="N86" s="184">
        <f t="shared" si="26"/>
        <v>47.282380205466815</v>
      </c>
      <c r="O86">
        <f t="shared" si="27"/>
        <v>0</v>
      </c>
    </row>
    <row r="87" spans="1:15" ht="15.75">
      <c r="A87" s="44">
        <v>6250</v>
      </c>
      <c r="B87" s="42"/>
      <c r="C87" s="36"/>
      <c r="D87" s="115">
        <f>SUM(D88)</f>
        <v>0</v>
      </c>
      <c r="E87" s="45">
        <f>SUM(E88)</f>
        <v>0</v>
      </c>
      <c r="F87" s="115">
        <f>SUM(F88)</f>
        <v>0</v>
      </c>
      <c r="G87" s="116">
        <f>SUM(G88)</f>
        <v>0</v>
      </c>
      <c r="H87" s="115">
        <f>SUM(H88)</f>
        <v>0</v>
      </c>
      <c r="I87" s="48">
        <f>I88</f>
        <v>0</v>
      </c>
      <c r="J87" s="128">
        <f>SUM(J88)</f>
        <v>0</v>
      </c>
      <c r="K87" s="159" t="e">
        <f t="shared" si="23"/>
        <v>#DIV/0!</v>
      </c>
      <c r="L87" s="159" t="e">
        <f t="shared" si="24"/>
        <v>#DIV/0!</v>
      </c>
      <c r="M87" s="183">
        <f t="shared" si="25"/>
        <v>0</v>
      </c>
      <c r="N87" s="184" t="e">
        <f t="shared" si="26"/>
        <v>#DIV/0!</v>
      </c>
      <c r="O87" t="e">
        <f t="shared" si="27"/>
        <v>#DIV/0!</v>
      </c>
    </row>
    <row r="88" spans="1:15" ht="15.75">
      <c r="A88" s="42"/>
      <c r="B88" s="42">
        <v>6256</v>
      </c>
      <c r="C88" s="36" t="s">
        <v>250</v>
      </c>
      <c r="D88" s="117"/>
      <c r="E88" s="46"/>
      <c r="F88" s="117"/>
      <c r="G88" s="118"/>
      <c r="H88" s="38">
        <f>G88</f>
        <v>0</v>
      </c>
      <c r="I88" s="46"/>
      <c r="J88" s="132">
        <f>SUM(H88-I88)</f>
        <v>0</v>
      </c>
      <c r="K88" s="159" t="e">
        <f t="shared" si="23"/>
        <v>#DIV/0!</v>
      </c>
      <c r="L88" s="159" t="e">
        <f t="shared" si="24"/>
        <v>#DIV/0!</v>
      </c>
      <c r="M88" s="183">
        <f t="shared" si="25"/>
        <v>0</v>
      </c>
      <c r="N88" s="184" t="e">
        <f t="shared" si="26"/>
        <v>#DIV/0!</v>
      </c>
      <c r="O88" t="e">
        <f t="shared" si="27"/>
        <v>#DIV/0!</v>
      </c>
    </row>
    <row r="89" spans="1:15" s="134" customFormat="1" ht="15.75">
      <c r="A89" s="44">
        <v>6400</v>
      </c>
      <c r="B89" s="44"/>
      <c r="C89" s="34" t="s">
        <v>14</v>
      </c>
      <c r="D89" s="115">
        <f aca="true" t="shared" si="31" ref="D89:J89">D90+D91</f>
        <v>27756756</v>
      </c>
      <c r="E89" s="115">
        <f t="shared" si="31"/>
        <v>21909504</v>
      </c>
      <c r="F89" s="115">
        <f t="shared" si="31"/>
        <v>25608516</v>
      </c>
      <c r="G89" s="116">
        <f t="shared" si="31"/>
        <v>18912372</v>
      </c>
      <c r="H89" s="115">
        <f t="shared" si="31"/>
        <v>94187148</v>
      </c>
      <c r="I89" s="115">
        <f t="shared" si="31"/>
        <v>97408400</v>
      </c>
      <c r="J89" s="115">
        <f t="shared" si="31"/>
        <v>-3221252</v>
      </c>
      <c r="K89" s="159">
        <f t="shared" si="23"/>
        <v>29.46979135624746</v>
      </c>
      <c r="L89" s="159">
        <f t="shared" si="24"/>
        <v>23.26167047759</v>
      </c>
      <c r="M89" s="183">
        <f t="shared" si="25"/>
        <v>49666260</v>
      </c>
      <c r="N89" s="184">
        <f t="shared" si="26"/>
        <v>52.73146183383746</v>
      </c>
      <c r="O89">
        <f t="shared" si="27"/>
        <v>27.188970622616154</v>
      </c>
    </row>
    <row r="90" spans="1:15" s="136" customFormat="1" ht="15.75">
      <c r="A90" s="42"/>
      <c r="B90" s="42">
        <v>6401</v>
      </c>
      <c r="C90" s="36" t="s">
        <v>251</v>
      </c>
      <c r="D90" s="117"/>
      <c r="E90" s="46"/>
      <c r="F90" s="117"/>
      <c r="G90" s="118"/>
      <c r="H90" s="38">
        <f>SUM(D90:G90)</f>
        <v>0</v>
      </c>
      <c r="I90" s="46"/>
      <c r="J90" s="132">
        <f>SUM(H90-I90)</f>
        <v>0</v>
      </c>
      <c r="K90" s="159" t="e">
        <f t="shared" si="23"/>
        <v>#DIV/0!</v>
      </c>
      <c r="L90" s="159" t="e">
        <f t="shared" si="24"/>
        <v>#DIV/0!</v>
      </c>
      <c r="M90" s="183">
        <f t="shared" si="25"/>
        <v>0</v>
      </c>
      <c r="N90" s="184" t="e">
        <f t="shared" si="26"/>
        <v>#DIV/0!</v>
      </c>
      <c r="O90" t="e">
        <f t="shared" si="27"/>
        <v>#DIV/0!</v>
      </c>
    </row>
    <row r="91" spans="1:15" ht="15.75">
      <c r="A91" s="42"/>
      <c r="B91" s="42">
        <v>6449</v>
      </c>
      <c r="C91" s="36" t="s">
        <v>182</v>
      </c>
      <c r="D91" s="117">
        <v>27756756</v>
      </c>
      <c r="E91" s="46">
        <v>21909504</v>
      </c>
      <c r="F91" s="117">
        <v>25608516</v>
      </c>
      <c r="G91" s="118">
        <v>18912372</v>
      </c>
      <c r="H91" s="38">
        <f>SUM(D91:G91)</f>
        <v>94187148</v>
      </c>
      <c r="I91" s="46">
        <v>97408400</v>
      </c>
      <c r="J91" s="132">
        <f>SUM(H91-I91)</f>
        <v>-3221252</v>
      </c>
      <c r="K91" s="159">
        <f t="shared" si="23"/>
        <v>29.46979135624746</v>
      </c>
      <c r="L91" s="159">
        <f t="shared" si="24"/>
        <v>23.26167047759</v>
      </c>
      <c r="M91" s="183">
        <f t="shared" si="25"/>
        <v>49666260</v>
      </c>
      <c r="N91" s="184">
        <f t="shared" si="26"/>
        <v>52.73146183383746</v>
      </c>
      <c r="O91">
        <f t="shared" si="27"/>
        <v>27.188970622616154</v>
      </c>
    </row>
    <row r="92" spans="1:15" ht="15.75">
      <c r="A92" s="44">
        <v>6550</v>
      </c>
      <c r="B92" s="44"/>
      <c r="C92" s="34" t="s">
        <v>126</v>
      </c>
      <c r="D92" s="117">
        <f aca="true" t="shared" si="32" ref="D92:J92">SUM(D93)</f>
        <v>0</v>
      </c>
      <c r="E92" s="46">
        <f t="shared" si="32"/>
        <v>0</v>
      </c>
      <c r="F92" s="117">
        <f t="shared" si="32"/>
        <v>0</v>
      </c>
      <c r="G92" s="118">
        <f t="shared" si="32"/>
        <v>0</v>
      </c>
      <c r="H92" s="46">
        <f t="shared" si="32"/>
        <v>0</v>
      </c>
      <c r="I92" s="46">
        <f t="shared" si="32"/>
        <v>0</v>
      </c>
      <c r="J92" s="141">
        <f t="shared" si="32"/>
        <v>0</v>
      </c>
      <c r="K92" s="159" t="e">
        <f t="shared" si="23"/>
        <v>#DIV/0!</v>
      </c>
      <c r="L92" s="159" t="e">
        <f t="shared" si="24"/>
        <v>#DIV/0!</v>
      </c>
      <c r="M92" s="183">
        <f t="shared" si="25"/>
        <v>0</v>
      </c>
      <c r="N92" s="184" t="e">
        <f t="shared" si="26"/>
        <v>#DIV/0!</v>
      </c>
      <c r="O92" t="e">
        <f t="shared" si="27"/>
        <v>#DIV/0!</v>
      </c>
    </row>
    <row r="93" spans="1:15" ht="15.75">
      <c r="A93" s="42"/>
      <c r="B93" s="42">
        <v>6599</v>
      </c>
      <c r="C93" s="36" t="s">
        <v>160</v>
      </c>
      <c r="D93" s="117">
        <v>0</v>
      </c>
      <c r="E93" s="46">
        <v>0</v>
      </c>
      <c r="F93" s="117">
        <v>0</v>
      </c>
      <c r="G93" s="118">
        <v>0</v>
      </c>
      <c r="H93" s="38">
        <v>0</v>
      </c>
      <c r="I93" s="46">
        <v>0</v>
      </c>
      <c r="J93" s="132">
        <f>SUM(H93-I93)</f>
        <v>0</v>
      </c>
      <c r="K93" s="159" t="e">
        <f t="shared" si="23"/>
        <v>#DIV/0!</v>
      </c>
      <c r="L93" s="159" t="e">
        <f t="shared" si="24"/>
        <v>#DIV/0!</v>
      </c>
      <c r="M93" s="183">
        <f t="shared" si="25"/>
        <v>0</v>
      </c>
      <c r="N93" s="184" t="e">
        <f t="shared" si="26"/>
        <v>#DIV/0!</v>
      </c>
      <c r="O93" t="e">
        <f t="shared" si="27"/>
        <v>#DIV/0!</v>
      </c>
    </row>
    <row r="94" spans="1:15" ht="15.75">
      <c r="A94" s="44">
        <v>6650</v>
      </c>
      <c r="B94" s="44"/>
      <c r="C94" s="34" t="s">
        <v>132</v>
      </c>
      <c r="D94" s="117">
        <f aca="true" t="shared" si="33" ref="D94:J94">SUM(D95:D96)</f>
        <v>0</v>
      </c>
      <c r="E94" s="46">
        <f t="shared" si="33"/>
        <v>0</v>
      </c>
      <c r="F94" s="117">
        <f t="shared" si="33"/>
        <v>0</v>
      </c>
      <c r="G94" s="118">
        <f t="shared" si="33"/>
        <v>0</v>
      </c>
      <c r="H94" s="46">
        <f t="shared" si="33"/>
        <v>0</v>
      </c>
      <c r="I94" s="46">
        <f t="shared" si="33"/>
        <v>0</v>
      </c>
      <c r="J94" s="141">
        <f t="shared" si="33"/>
        <v>0</v>
      </c>
      <c r="K94" s="159" t="e">
        <f t="shared" si="23"/>
        <v>#DIV/0!</v>
      </c>
      <c r="L94" s="159" t="e">
        <f t="shared" si="24"/>
        <v>#DIV/0!</v>
      </c>
      <c r="M94" s="183">
        <f t="shared" si="25"/>
        <v>0</v>
      </c>
      <c r="N94" s="184" t="e">
        <f t="shared" si="26"/>
        <v>#DIV/0!</v>
      </c>
      <c r="O94" t="e">
        <f t="shared" si="27"/>
        <v>#DIV/0!</v>
      </c>
    </row>
    <row r="95" spans="1:15" ht="15.75">
      <c r="A95" s="42"/>
      <c r="B95" s="42">
        <v>6657</v>
      </c>
      <c r="C95" s="36" t="s">
        <v>238</v>
      </c>
      <c r="D95" s="117">
        <v>0</v>
      </c>
      <c r="E95" s="46">
        <v>0</v>
      </c>
      <c r="F95" s="117">
        <v>0</v>
      </c>
      <c r="G95" s="118">
        <v>0</v>
      </c>
      <c r="H95" s="38"/>
      <c r="I95" s="46">
        <v>0</v>
      </c>
      <c r="J95" s="132">
        <f>SUM(H95-I95)</f>
        <v>0</v>
      </c>
      <c r="K95" s="159" t="e">
        <f t="shared" si="23"/>
        <v>#DIV/0!</v>
      </c>
      <c r="L95" s="159" t="e">
        <f t="shared" si="24"/>
        <v>#DIV/0!</v>
      </c>
      <c r="M95" s="183">
        <f t="shared" si="25"/>
        <v>0</v>
      </c>
      <c r="N95" s="184" t="e">
        <f t="shared" si="26"/>
        <v>#DIV/0!</v>
      </c>
      <c r="O95" t="e">
        <f t="shared" si="27"/>
        <v>#DIV/0!</v>
      </c>
    </row>
    <row r="96" spans="1:15" ht="15.75">
      <c r="A96" s="42"/>
      <c r="B96" s="42">
        <v>6699</v>
      </c>
      <c r="C96" s="36" t="s">
        <v>252</v>
      </c>
      <c r="D96" s="117">
        <v>0</v>
      </c>
      <c r="E96" s="46">
        <v>0</v>
      </c>
      <c r="F96" s="117">
        <v>0</v>
      </c>
      <c r="G96" s="118">
        <v>0</v>
      </c>
      <c r="H96" s="38"/>
      <c r="I96" s="46">
        <v>0</v>
      </c>
      <c r="J96" s="132">
        <f>SUM(H96-I96)</f>
        <v>0</v>
      </c>
      <c r="K96" s="159" t="e">
        <f t="shared" si="23"/>
        <v>#DIV/0!</v>
      </c>
      <c r="L96" s="159" t="e">
        <f t="shared" si="24"/>
        <v>#DIV/0!</v>
      </c>
      <c r="M96" s="183">
        <f t="shared" si="25"/>
        <v>0</v>
      </c>
      <c r="N96" s="184" t="e">
        <f t="shared" si="26"/>
        <v>#DIV/0!</v>
      </c>
      <c r="O96" t="e">
        <f t="shared" si="27"/>
        <v>#DIV/0!</v>
      </c>
    </row>
    <row r="97" spans="1:15" s="134" customFormat="1" ht="15.75">
      <c r="A97" s="44">
        <v>6750</v>
      </c>
      <c r="B97" s="44"/>
      <c r="C97" s="34" t="s">
        <v>157</v>
      </c>
      <c r="D97" s="115">
        <f aca="true" t="shared" si="34" ref="D97:J97">SUM(D98)</f>
        <v>0</v>
      </c>
      <c r="E97" s="45">
        <f t="shared" si="34"/>
        <v>0</v>
      </c>
      <c r="F97" s="115">
        <f t="shared" si="34"/>
        <v>0</v>
      </c>
      <c r="G97" s="116">
        <f t="shared" si="34"/>
        <v>10775000</v>
      </c>
      <c r="H97" s="45">
        <f t="shared" si="34"/>
        <v>10775000</v>
      </c>
      <c r="I97" s="45">
        <f t="shared" si="34"/>
        <v>10775000</v>
      </c>
      <c r="J97" s="142">
        <f t="shared" si="34"/>
        <v>0</v>
      </c>
      <c r="K97" s="159">
        <f t="shared" si="23"/>
        <v>0</v>
      </c>
      <c r="L97" s="159">
        <f t="shared" si="24"/>
        <v>0</v>
      </c>
      <c r="M97" s="183">
        <f t="shared" si="25"/>
        <v>0</v>
      </c>
      <c r="N97" s="184">
        <f t="shared" si="26"/>
        <v>0</v>
      </c>
      <c r="O97">
        <f t="shared" si="27"/>
        <v>0</v>
      </c>
    </row>
    <row r="98" spans="1:15" ht="15.75">
      <c r="A98" s="42"/>
      <c r="B98" s="42">
        <v>6758</v>
      </c>
      <c r="C98" s="36" t="s">
        <v>158</v>
      </c>
      <c r="D98" s="117"/>
      <c r="E98" s="46"/>
      <c r="F98" s="117"/>
      <c r="G98" s="118">
        <v>10775000</v>
      </c>
      <c r="H98" s="38">
        <f>SUM(D98:G98)</f>
        <v>10775000</v>
      </c>
      <c r="I98" s="46">
        <v>10775000</v>
      </c>
      <c r="J98" s="132">
        <f>SUM(H98-I98)</f>
        <v>0</v>
      </c>
      <c r="K98" s="159">
        <f t="shared" si="23"/>
        <v>0</v>
      </c>
      <c r="L98" s="159">
        <f t="shared" si="24"/>
        <v>0</v>
      </c>
      <c r="M98" s="183">
        <f t="shared" si="25"/>
        <v>0</v>
      </c>
      <c r="N98" s="184">
        <f t="shared" si="26"/>
        <v>0</v>
      </c>
      <c r="O98">
        <f t="shared" si="27"/>
        <v>0</v>
      </c>
    </row>
    <row r="99" spans="1:15" ht="23.25" customHeight="1">
      <c r="A99" s="102">
        <v>6900</v>
      </c>
      <c r="B99" s="102"/>
      <c r="C99" s="103" t="s">
        <v>195</v>
      </c>
      <c r="D99" s="115">
        <f>SUM(D100:D101)</f>
        <v>73370000</v>
      </c>
      <c r="E99" s="115">
        <f aca="true" t="shared" si="35" ref="E99:J99">SUM(E100:E101)</f>
        <v>0</v>
      </c>
      <c r="F99" s="115">
        <f t="shared" si="35"/>
        <v>93489000</v>
      </c>
      <c r="G99" s="116">
        <f t="shared" si="35"/>
        <v>0</v>
      </c>
      <c r="H99" s="115">
        <f t="shared" si="35"/>
        <v>73370000</v>
      </c>
      <c r="I99" s="115">
        <f t="shared" si="35"/>
        <v>166859000</v>
      </c>
      <c r="J99" s="115">
        <f t="shared" si="35"/>
        <v>0</v>
      </c>
      <c r="K99" s="159">
        <f t="shared" si="23"/>
        <v>100</v>
      </c>
      <c r="L99" s="159">
        <f t="shared" si="24"/>
        <v>0</v>
      </c>
      <c r="M99" s="183">
        <f t="shared" si="25"/>
        <v>73370000</v>
      </c>
      <c r="N99" s="184">
        <f t="shared" si="26"/>
        <v>100</v>
      </c>
      <c r="O99">
        <f t="shared" si="27"/>
        <v>127.42128935532233</v>
      </c>
    </row>
    <row r="100" spans="1:15" ht="23.25" customHeight="1">
      <c r="A100" s="102"/>
      <c r="B100" s="106">
        <v>6907</v>
      </c>
      <c r="C100" s="107" t="s">
        <v>142</v>
      </c>
      <c r="D100" s="115"/>
      <c r="E100" s="45"/>
      <c r="F100" s="117">
        <v>93489000</v>
      </c>
      <c r="G100" s="116"/>
      <c r="H100" s="45"/>
      <c r="I100" s="45">
        <v>93489000</v>
      </c>
      <c r="J100" s="142"/>
      <c r="K100" s="159" t="e">
        <f t="shared" si="23"/>
        <v>#DIV/0!</v>
      </c>
      <c r="L100" s="159" t="e">
        <f t="shared" si="24"/>
        <v>#DIV/0!</v>
      </c>
      <c r="M100" s="183">
        <f t="shared" si="25"/>
        <v>0</v>
      </c>
      <c r="N100" s="184" t="e">
        <f t="shared" si="26"/>
        <v>#DIV/0!</v>
      </c>
      <c r="O100" t="e">
        <f t="shared" si="27"/>
        <v>#DIV/0!</v>
      </c>
    </row>
    <row r="101" spans="1:15" ht="23.25" customHeight="1">
      <c r="A101" s="106"/>
      <c r="B101" s="105">
        <v>6949</v>
      </c>
      <c r="C101" s="107" t="s">
        <v>245</v>
      </c>
      <c r="D101" s="117">
        <v>73370000</v>
      </c>
      <c r="E101" s="46">
        <v>0</v>
      </c>
      <c r="F101" s="117">
        <v>0</v>
      </c>
      <c r="G101" s="118"/>
      <c r="H101" s="38">
        <f>SUM(D101:G101)</f>
        <v>73370000</v>
      </c>
      <c r="I101" s="46">
        <v>73370000</v>
      </c>
      <c r="J101" s="132">
        <f>SUM(H101-I101)</f>
        <v>0</v>
      </c>
      <c r="K101" s="159">
        <f t="shared" si="23"/>
        <v>100</v>
      </c>
      <c r="L101" s="159">
        <f t="shared" si="24"/>
        <v>0</v>
      </c>
      <c r="M101" s="183">
        <f t="shared" si="25"/>
        <v>73370000</v>
      </c>
      <c r="N101" s="184">
        <f t="shared" si="26"/>
        <v>100</v>
      </c>
      <c r="O101">
        <f t="shared" si="27"/>
        <v>0</v>
      </c>
    </row>
    <row r="102" spans="1:15" s="135" customFormat="1" ht="15.75">
      <c r="A102" s="44">
        <v>7000</v>
      </c>
      <c r="B102" s="44"/>
      <c r="C102" s="34" t="s">
        <v>146</v>
      </c>
      <c r="D102" s="115">
        <f>SUM(D104)</f>
        <v>0</v>
      </c>
      <c r="E102" s="115">
        <f aca="true" t="shared" si="36" ref="E102:J102">SUM(E103:E104)</f>
        <v>0</v>
      </c>
      <c r="F102" s="115">
        <f t="shared" si="36"/>
        <v>5930000</v>
      </c>
      <c r="G102" s="116">
        <f t="shared" si="36"/>
        <v>3600000</v>
      </c>
      <c r="H102" s="115">
        <f t="shared" si="36"/>
        <v>9530000</v>
      </c>
      <c r="I102" s="115">
        <f t="shared" si="36"/>
        <v>3600000</v>
      </c>
      <c r="J102" s="115">
        <f t="shared" si="36"/>
        <v>5930000</v>
      </c>
      <c r="K102" s="159">
        <f t="shared" si="23"/>
        <v>0</v>
      </c>
      <c r="L102" s="159">
        <f t="shared" si="24"/>
        <v>0</v>
      </c>
      <c r="M102" s="183">
        <f t="shared" si="25"/>
        <v>0</v>
      </c>
      <c r="N102" s="184">
        <f t="shared" si="26"/>
        <v>0</v>
      </c>
      <c r="O102">
        <f t="shared" si="27"/>
        <v>62.22455403987408</v>
      </c>
    </row>
    <row r="103" spans="1:15" s="136" customFormat="1" ht="15.75">
      <c r="A103" s="42"/>
      <c r="B103" s="42">
        <v>7004</v>
      </c>
      <c r="C103" s="36" t="s">
        <v>198</v>
      </c>
      <c r="D103" s="117"/>
      <c r="E103" s="46"/>
      <c r="F103" s="117"/>
      <c r="G103" s="118">
        <v>3600000</v>
      </c>
      <c r="H103" s="38">
        <f>SUM(D103:G103)</f>
        <v>3600000</v>
      </c>
      <c r="I103" s="46">
        <v>3600000</v>
      </c>
      <c r="J103" s="132"/>
      <c r="K103" s="159">
        <f t="shared" si="23"/>
        <v>0</v>
      </c>
      <c r="L103" s="159">
        <f t="shared" si="24"/>
        <v>0</v>
      </c>
      <c r="M103" s="183">
        <f t="shared" si="25"/>
        <v>0</v>
      </c>
      <c r="N103" s="184">
        <f t="shared" si="26"/>
        <v>0</v>
      </c>
      <c r="O103">
        <f t="shared" si="27"/>
        <v>0</v>
      </c>
    </row>
    <row r="104" spans="1:15" ht="15.75">
      <c r="A104" s="42"/>
      <c r="B104" s="42">
        <v>7049</v>
      </c>
      <c r="C104" s="36" t="s">
        <v>155</v>
      </c>
      <c r="D104" s="117"/>
      <c r="E104" s="46"/>
      <c r="F104" s="117">
        <f>1800000+4130000</f>
        <v>5930000</v>
      </c>
      <c r="G104" s="118"/>
      <c r="H104" s="38">
        <f>SUM(D104:G104)</f>
        <v>5930000</v>
      </c>
      <c r="I104" s="46"/>
      <c r="J104" s="132">
        <f>SUM(H104-I104)</f>
        <v>5930000</v>
      </c>
      <c r="K104" s="159">
        <f t="shared" si="23"/>
        <v>0</v>
      </c>
      <c r="L104" s="159">
        <f t="shared" si="24"/>
        <v>0</v>
      </c>
      <c r="M104" s="183">
        <f t="shared" si="25"/>
        <v>0</v>
      </c>
      <c r="N104" s="184">
        <f t="shared" si="26"/>
        <v>0</v>
      </c>
      <c r="O104">
        <f t="shared" si="27"/>
        <v>100</v>
      </c>
    </row>
    <row r="105" spans="1:15" s="134" customFormat="1" ht="15.75">
      <c r="A105" s="44">
        <v>7750</v>
      </c>
      <c r="B105" s="44"/>
      <c r="C105" s="34" t="s">
        <v>140</v>
      </c>
      <c r="D105" s="115">
        <f aca="true" t="shared" si="37" ref="D105:J105">SUM(D106:D107)</f>
        <v>85500000</v>
      </c>
      <c r="E105" s="45">
        <f t="shared" si="37"/>
        <v>13500000</v>
      </c>
      <c r="F105" s="115">
        <f t="shared" si="37"/>
        <v>21600000</v>
      </c>
      <c r="G105" s="116">
        <f t="shared" si="37"/>
        <v>20200000</v>
      </c>
      <c r="H105" s="45">
        <f t="shared" si="37"/>
        <v>140800000</v>
      </c>
      <c r="I105" s="45">
        <f t="shared" si="37"/>
        <v>140800000</v>
      </c>
      <c r="J105" s="142">
        <f t="shared" si="37"/>
        <v>0</v>
      </c>
      <c r="K105" s="159">
        <f t="shared" si="23"/>
        <v>60.72443181818182</v>
      </c>
      <c r="L105" s="159">
        <f t="shared" si="24"/>
        <v>9.588068181818182</v>
      </c>
      <c r="M105" s="183">
        <f t="shared" si="25"/>
        <v>99000000</v>
      </c>
      <c r="N105" s="184">
        <f t="shared" si="26"/>
        <v>70.3125</v>
      </c>
      <c r="O105">
        <f t="shared" si="27"/>
        <v>15.340909090909092</v>
      </c>
    </row>
    <row r="106" spans="1:15" s="136" customFormat="1" ht="15.75">
      <c r="A106" s="42"/>
      <c r="B106" s="42">
        <v>7766</v>
      </c>
      <c r="C106" s="36" t="s">
        <v>204</v>
      </c>
      <c r="D106" s="117"/>
      <c r="E106" s="46"/>
      <c r="F106" s="117"/>
      <c r="G106" s="118"/>
      <c r="H106" s="38">
        <f>SUM(D106:G106)</f>
        <v>0</v>
      </c>
      <c r="I106" s="46"/>
      <c r="J106" s="132">
        <f>SUM(H106-I106)</f>
        <v>0</v>
      </c>
      <c r="K106" s="159" t="e">
        <f t="shared" si="23"/>
        <v>#DIV/0!</v>
      </c>
      <c r="L106" s="159" t="e">
        <f t="shared" si="24"/>
        <v>#DIV/0!</v>
      </c>
      <c r="M106" s="183">
        <f t="shared" si="25"/>
        <v>0</v>
      </c>
      <c r="N106" s="184" t="e">
        <f t="shared" si="26"/>
        <v>#DIV/0!</v>
      </c>
      <c r="O106" t="e">
        <f t="shared" si="27"/>
        <v>#DIV/0!</v>
      </c>
    </row>
    <row r="107" spans="1:15" ht="15.75">
      <c r="A107" s="42"/>
      <c r="B107" s="42">
        <v>7799</v>
      </c>
      <c r="C107" s="36" t="s">
        <v>16</v>
      </c>
      <c r="D107" s="117">
        <v>85500000</v>
      </c>
      <c r="E107" s="46">
        <v>13500000</v>
      </c>
      <c r="F107" s="117">
        <v>21600000</v>
      </c>
      <c r="G107" s="118">
        <v>20200000</v>
      </c>
      <c r="H107" s="38">
        <f>SUM(D107:G107)</f>
        <v>140800000</v>
      </c>
      <c r="I107" s="46">
        <v>140800000</v>
      </c>
      <c r="J107" s="132">
        <f>SUM(H107-I107)</f>
        <v>0</v>
      </c>
      <c r="K107" s="159">
        <f t="shared" si="23"/>
        <v>60.72443181818182</v>
      </c>
      <c r="L107" s="159">
        <f t="shared" si="24"/>
        <v>9.588068181818182</v>
      </c>
      <c r="M107" s="183">
        <f t="shared" si="25"/>
        <v>99000000</v>
      </c>
      <c r="N107" s="184">
        <f t="shared" si="26"/>
        <v>70.3125</v>
      </c>
      <c r="O107">
        <f t="shared" si="27"/>
        <v>15.340909090909092</v>
      </c>
    </row>
    <row r="108" spans="1:15" s="143" customFormat="1" ht="26.25">
      <c r="A108" s="44">
        <v>9050</v>
      </c>
      <c r="B108" s="44"/>
      <c r="C108" s="119" t="s">
        <v>253</v>
      </c>
      <c r="D108" s="115">
        <f aca="true" t="shared" si="38" ref="D108:I108">SUM(D109:D111)</f>
        <v>0</v>
      </c>
      <c r="E108" s="45">
        <f t="shared" si="38"/>
        <v>0</v>
      </c>
      <c r="F108" s="115">
        <f t="shared" si="38"/>
        <v>0</v>
      </c>
      <c r="G108" s="116">
        <f t="shared" si="38"/>
        <v>0</v>
      </c>
      <c r="H108" s="45">
        <f t="shared" si="38"/>
        <v>0</v>
      </c>
      <c r="I108" s="45">
        <f t="shared" si="38"/>
        <v>0</v>
      </c>
      <c r="J108" s="142">
        <f>SUM(J109:J111)</f>
        <v>0</v>
      </c>
      <c r="K108" s="159" t="e">
        <f t="shared" si="23"/>
        <v>#DIV/0!</v>
      </c>
      <c r="L108" s="159" t="e">
        <f t="shared" si="24"/>
        <v>#DIV/0!</v>
      </c>
      <c r="M108" s="183">
        <f t="shared" si="25"/>
        <v>0</v>
      </c>
      <c r="N108" s="184" t="e">
        <f t="shared" si="26"/>
        <v>#DIV/0!</v>
      </c>
      <c r="O108" t="e">
        <f t="shared" si="27"/>
        <v>#DIV/0!</v>
      </c>
    </row>
    <row r="109" spans="1:15" ht="15.75">
      <c r="A109" s="42"/>
      <c r="B109" s="42">
        <v>9062</v>
      </c>
      <c r="C109" s="36" t="s">
        <v>143</v>
      </c>
      <c r="D109" s="117">
        <v>0</v>
      </c>
      <c r="E109" s="46">
        <v>0</v>
      </c>
      <c r="F109" s="117">
        <v>0</v>
      </c>
      <c r="G109" s="118">
        <v>0</v>
      </c>
      <c r="H109" s="38">
        <f>SUM(D109:G109)</f>
        <v>0</v>
      </c>
      <c r="I109" s="46">
        <v>0</v>
      </c>
      <c r="J109" s="132">
        <f>SUM(H109-I109)</f>
        <v>0</v>
      </c>
      <c r="K109" s="159" t="e">
        <f t="shared" si="23"/>
        <v>#DIV/0!</v>
      </c>
      <c r="L109" s="159" t="e">
        <f t="shared" si="24"/>
        <v>#DIV/0!</v>
      </c>
      <c r="M109" s="183">
        <f t="shared" si="25"/>
        <v>0</v>
      </c>
      <c r="N109" s="184" t="e">
        <f t="shared" si="26"/>
        <v>#DIV/0!</v>
      </c>
      <c r="O109" t="e">
        <f t="shared" si="27"/>
        <v>#DIV/0!</v>
      </c>
    </row>
    <row r="110" spans="1:15" ht="15.75">
      <c r="A110" s="42"/>
      <c r="B110" s="120">
        <v>9063</v>
      </c>
      <c r="C110" s="47" t="s">
        <v>254</v>
      </c>
      <c r="D110" s="117"/>
      <c r="E110" s="46"/>
      <c r="F110" s="117"/>
      <c r="G110" s="118"/>
      <c r="H110" s="38"/>
      <c r="I110" s="46">
        <v>0</v>
      </c>
      <c r="J110" s="132"/>
      <c r="K110" s="159" t="e">
        <f t="shared" si="23"/>
        <v>#DIV/0!</v>
      </c>
      <c r="L110" s="159" t="e">
        <f t="shared" si="24"/>
        <v>#DIV/0!</v>
      </c>
      <c r="M110" s="183">
        <f t="shared" si="25"/>
        <v>0</v>
      </c>
      <c r="N110" s="184" t="e">
        <f t="shared" si="26"/>
        <v>#DIV/0!</v>
      </c>
      <c r="O110" t="e">
        <f t="shared" si="27"/>
        <v>#DIV/0!</v>
      </c>
    </row>
    <row r="111" spans="1:15" ht="15.75">
      <c r="A111" s="42"/>
      <c r="B111" s="42">
        <v>9099</v>
      </c>
      <c r="C111" s="36" t="s">
        <v>205</v>
      </c>
      <c r="D111" s="117">
        <v>0</v>
      </c>
      <c r="E111" s="46">
        <v>0</v>
      </c>
      <c r="F111" s="117">
        <v>0</v>
      </c>
      <c r="G111" s="118">
        <v>0</v>
      </c>
      <c r="H111" s="38">
        <f>SUM(D111:G111)</f>
        <v>0</v>
      </c>
      <c r="I111" s="46">
        <v>0</v>
      </c>
      <c r="J111" s="132">
        <f>SUM(H111-I111)</f>
        <v>0</v>
      </c>
      <c r="K111" s="159" t="e">
        <f t="shared" si="23"/>
        <v>#DIV/0!</v>
      </c>
      <c r="L111" s="159" t="e">
        <f t="shared" si="24"/>
        <v>#DIV/0!</v>
      </c>
      <c r="M111" s="183">
        <f t="shared" si="25"/>
        <v>0</v>
      </c>
      <c r="N111" s="184" t="e">
        <f t="shared" si="26"/>
        <v>#DIV/0!</v>
      </c>
      <c r="O111" t="e">
        <f t="shared" si="27"/>
        <v>#DIV/0!</v>
      </c>
    </row>
    <row r="112" spans="1:15" ht="15.75">
      <c r="A112" s="195"/>
      <c r="B112" s="195"/>
      <c r="C112" s="195"/>
      <c r="D112" s="113">
        <f>SUM(D5+D83)</f>
        <v>1714721796</v>
      </c>
      <c r="E112" s="48">
        <f aca="true" t="shared" si="39" ref="E112:J112">SUM(E5+E83)</f>
        <v>1413245491</v>
      </c>
      <c r="F112" s="113">
        <f t="shared" si="39"/>
        <v>1881528863</v>
      </c>
      <c r="G112" s="114">
        <f t="shared" si="39"/>
        <v>2291222000</v>
      </c>
      <c r="H112" s="48">
        <f t="shared" si="39"/>
        <v>7191906150</v>
      </c>
      <c r="I112" s="48">
        <f t="shared" si="39"/>
        <v>7148678351</v>
      </c>
      <c r="J112" s="144">
        <f t="shared" si="39"/>
        <v>150522679</v>
      </c>
      <c r="K112" s="159">
        <f t="shared" si="23"/>
        <v>23.842382815298556</v>
      </c>
      <c r="L112" s="159">
        <f t="shared" si="24"/>
        <v>19.650499624498018</v>
      </c>
      <c r="M112" s="183">
        <f t="shared" si="25"/>
        <v>3127967287</v>
      </c>
      <c r="N112" s="184">
        <f t="shared" si="26"/>
        <v>43.492882439796574</v>
      </c>
      <c r="O112">
        <f t="shared" si="27"/>
        <v>26.161754947261095</v>
      </c>
    </row>
    <row r="113" spans="1:15" ht="15.75">
      <c r="A113" s="121"/>
      <c r="B113" s="121"/>
      <c r="C113" s="51"/>
      <c r="D113" s="50"/>
      <c r="E113" s="50"/>
      <c r="F113" s="145"/>
      <c r="G113" s="146"/>
      <c r="H113" s="52"/>
      <c r="I113" s="52"/>
      <c r="J113" s="52"/>
      <c r="K113" s="159" t="e">
        <f t="shared" si="23"/>
        <v>#DIV/0!</v>
      </c>
      <c r="L113" s="159" t="e">
        <f t="shared" si="24"/>
        <v>#DIV/0!</v>
      </c>
      <c r="M113" s="183">
        <f t="shared" si="25"/>
        <v>0</v>
      </c>
      <c r="N113" s="184" t="e">
        <f t="shared" si="26"/>
        <v>#DIV/0!</v>
      </c>
      <c r="O113" t="e">
        <f t="shared" si="27"/>
        <v>#DIV/0!</v>
      </c>
    </row>
    <row r="114" spans="1:15" ht="18.75">
      <c r="A114" s="201" t="s">
        <v>260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159" t="e">
        <f t="shared" si="23"/>
        <v>#DIV/0!</v>
      </c>
      <c r="L114" s="159" t="e">
        <f t="shared" si="24"/>
        <v>#DIV/0!</v>
      </c>
      <c r="M114" s="183">
        <f t="shared" si="25"/>
        <v>0</v>
      </c>
      <c r="N114" s="184" t="e">
        <f t="shared" si="26"/>
        <v>#DIV/0!</v>
      </c>
      <c r="O114" t="e">
        <f t="shared" si="27"/>
        <v>#DIV/0!</v>
      </c>
    </row>
    <row r="115" spans="1:15" ht="15.75">
      <c r="A115" s="31" t="s">
        <v>164</v>
      </c>
      <c r="B115" s="195" t="s">
        <v>28</v>
      </c>
      <c r="C115" s="195"/>
      <c r="D115" s="32" t="s">
        <v>165</v>
      </c>
      <c r="E115" s="32" t="s">
        <v>166</v>
      </c>
      <c r="F115" s="126" t="s">
        <v>167</v>
      </c>
      <c r="G115" s="127" t="s">
        <v>168</v>
      </c>
      <c r="H115" s="32" t="s">
        <v>169</v>
      </c>
      <c r="I115" s="32" t="s">
        <v>258</v>
      </c>
      <c r="J115" s="128" t="s">
        <v>259</v>
      </c>
      <c r="K115" s="159" t="e">
        <f t="shared" si="23"/>
        <v>#VALUE!</v>
      </c>
      <c r="L115" s="159" t="e">
        <f t="shared" si="24"/>
        <v>#VALUE!</v>
      </c>
      <c r="M115" s="183" t="e">
        <f t="shared" si="25"/>
        <v>#VALUE!</v>
      </c>
      <c r="N115" s="184" t="e">
        <f t="shared" si="26"/>
        <v>#VALUE!</v>
      </c>
      <c r="O115" t="e">
        <f t="shared" si="27"/>
        <v>#VALUE!</v>
      </c>
    </row>
    <row r="116" spans="1:15" ht="15.75">
      <c r="A116" s="196" t="s">
        <v>170</v>
      </c>
      <c r="B116" s="196"/>
      <c r="C116" s="196"/>
      <c r="D116" s="130">
        <f aca="true" t="shared" si="40" ref="D116:I116">D117+D119+D121+D124+D126</f>
        <v>12750000</v>
      </c>
      <c r="E116" s="130">
        <f t="shared" si="40"/>
        <v>19601770</v>
      </c>
      <c r="F116" s="126">
        <f t="shared" si="40"/>
        <v>50485000</v>
      </c>
      <c r="G116" s="127">
        <f t="shared" si="40"/>
        <v>106522887</v>
      </c>
      <c r="H116" s="130">
        <f t="shared" si="40"/>
        <v>184459657</v>
      </c>
      <c r="I116" s="130">
        <f t="shared" si="40"/>
        <v>90415699</v>
      </c>
      <c r="J116" s="131">
        <f>J117+J135+J144+J147+J152+J155+J159+J169+J163+J173+J179+J182+J192+J199</f>
        <v>6671071</v>
      </c>
      <c r="K116" s="159">
        <f t="shared" si="23"/>
        <v>6.912080509832022</v>
      </c>
      <c r="L116" s="159">
        <f t="shared" si="24"/>
        <v>10.626589205898828</v>
      </c>
      <c r="M116" s="183">
        <f t="shared" si="25"/>
        <v>32351770</v>
      </c>
      <c r="N116" s="184">
        <f t="shared" si="26"/>
        <v>17.53866971573085</v>
      </c>
      <c r="O116">
        <f t="shared" si="27"/>
        <v>27.36912819912703</v>
      </c>
    </row>
    <row r="117" spans="1:15" ht="15.75">
      <c r="A117" s="33">
        <v>6050</v>
      </c>
      <c r="B117" s="33"/>
      <c r="C117" s="34" t="s">
        <v>261</v>
      </c>
      <c r="D117" s="147">
        <f aca="true" t="shared" si="41" ref="D117:J117">D118</f>
        <v>10500000</v>
      </c>
      <c r="E117" s="147">
        <f t="shared" si="41"/>
        <v>17351770</v>
      </c>
      <c r="F117" s="148">
        <f t="shared" si="41"/>
        <v>25235000</v>
      </c>
      <c r="G117" s="149">
        <f t="shared" si="41"/>
        <v>21000000</v>
      </c>
      <c r="H117" s="147">
        <f t="shared" si="41"/>
        <v>74086770</v>
      </c>
      <c r="I117" s="147">
        <f t="shared" si="41"/>
        <v>67415699</v>
      </c>
      <c r="J117" s="147">
        <f t="shared" si="41"/>
        <v>6671071</v>
      </c>
      <c r="K117" s="159">
        <f t="shared" si="23"/>
        <v>14.17257089221193</v>
      </c>
      <c r="L117" s="159">
        <f t="shared" si="24"/>
        <v>23.42087527908154</v>
      </c>
      <c r="M117" s="183">
        <f t="shared" si="25"/>
        <v>27851770</v>
      </c>
      <c r="N117" s="184">
        <f t="shared" si="26"/>
        <v>37.59344617129347</v>
      </c>
      <c r="O117">
        <f t="shared" si="27"/>
        <v>34.06141204428267</v>
      </c>
    </row>
    <row r="118" spans="1:15" ht="45.75" customHeight="1">
      <c r="A118" s="150"/>
      <c r="B118" s="150">
        <v>6051</v>
      </c>
      <c r="C118" s="151" t="s">
        <v>262</v>
      </c>
      <c r="D118" s="46">
        <v>10500000</v>
      </c>
      <c r="E118" s="46">
        <v>17351770</v>
      </c>
      <c r="F118" s="117">
        <v>25235000</v>
      </c>
      <c r="G118" s="118">
        <v>21000000</v>
      </c>
      <c r="H118" s="38">
        <f>SUM(D118:G118)</f>
        <v>74086770</v>
      </c>
      <c r="I118" s="46">
        <v>67415699</v>
      </c>
      <c r="J118" s="132">
        <f>SUM(H118-I118)</f>
        <v>6671071</v>
      </c>
      <c r="K118" s="159">
        <f t="shared" si="23"/>
        <v>14.17257089221193</v>
      </c>
      <c r="L118" s="159">
        <f t="shared" si="24"/>
        <v>23.42087527908154</v>
      </c>
      <c r="M118" s="183">
        <f t="shared" si="25"/>
        <v>27851770</v>
      </c>
      <c r="N118" s="184">
        <f t="shared" si="26"/>
        <v>37.59344617129347</v>
      </c>
      <c r="O118">
        <f t="shared" si="27"/>
        <v>34.06141204428267</v>
      </c>
    </row>
    <row r="119" spans="1:15" ht="15.75">
      <c r="A119" s="33">
        <v>6600</v>
      </c>
      <c r="B119" s="33"/>
      <c r="C119" s="34" t="s">
        <v>187</v>
      </c>
      <c r="D119" s="147">
        <f>D120</f>
        <v>2250000</v>
      </c>
      <c r="E119" s="147">
        <f>E120</f>
        <v>2250000</v>
      </c>
      <c r="F119" s="148">
        <f>F120</f>
        <v>2250000</v>
      </c>
      <c r="G119" s="149">
        <f>G120</f>
        <v>2250000</v>
      </c>
      <c r="H119" s="147">
        <f>H120</f>
        <v>9000000</v>
      </c>
      <c r="I119" s="33"/>
      <c r="J119" s="115">
        <f>SUM(J120:J124)</f>
        <v>0</v>
      </c>
      <c r="K119" s="159">
        <f t="shared" si="23"/>
        <v>25</v>
      </c>
      <c r="L119" s="159">
        <f t="shared" si="24"/>
        <v>25</v>
      </c>
      <c r="M119" s="183">
        <f t="shared" si="25"/>
        <v>4500000</v>
      </c>
      <c r="N119" s="184">
        <f t="shared" si="26"/>
        <v>50</v>
      </c>
      <c r="O119">
        <f t="shared" si="27"/>
        <v>25</v>
      </c>
    </row>
    <row r="120" spans="1:15" ht="15.75">
      <c r="A120" s="31"/>
      <c r="B120" s="42">
        <v>6618</v>
      </c>
      <c r="C120" s="36" t="s">
        <v>263</v>
      </c>
      <c r="D120" s="46">
        <v>2250000</v>
      </c>
      <c r="E120" s="46">
        <v>2250000</v>
      </c>
      <c r="F120" s="117">
        <v>2250000</v>
      </c>
      <c r="G120" s="118">
        <v>2250000</v>
      </c>
      <c r="H120" s="38">
        <f>SUM(D120:G120)</f>
        <v>9000000</v>
      </c>
      <c r="I120" s="46">
        <v>9000000</v>
      </c>
      <c r="J120" s="132">
        <f>SUM(H120-I120)</f>
        <v>0</v>
      </c>
      <c r="K120" s="159">
        <f t="shared" si="23"/>
        <v>25</v>
      </c>
      <c r="L120" s="159">
        <f t="shared" si="24"/>
        <v>25</v>
      </c>
      <c r="M120" s="183">
        <f t="shared" si="25"/>
        <v>4500000</v>
      </c>
      <c r="N120" s="184">
        <f t="shared" si="26"/>
        <v>50</v>
      </c>
      <c r="O120">
        <f t="shared" si="27"/>
        <v>25</v>
      </c>
    </row>
    <row r="121" spans="1:15" ht="15.75">
      <c r="A121" s="33">
        <v>7950</v>
      </c>
      <c r="B121" s="33"/>
      <c r="C121" s="34" t="s">
        <v>264</v>
      </c>
      <c r="D121" s="147">
        <f aca="true" t="shared" si="42" ref="D121:I121">SUM(D122:D123)</f>
        <v>0</v>
      </c>
      <c r="E121" s="147">
        <f t="shared" si="42"/>
        <v>0</v>
      </c>
      <c r="F121" s="148">
        <f t="shared" si="42"/>
        <v>0</v>
      </c>
      <c r="G121" s="149">
        <f t="shared" si="42"/>
        <v>63052687</v>
      </c>
      <c r="H121" s="147">
        <f t="shared" si="42"/>
        <v>58152687</v>
      </c>
      <c r="I121" s="147">
        <f t="shared" si="42"/>
        <v>0</v>
      </c>
      <c r="J121" s="115"/>
      <c r="K121" s="159">
        <f t="shared" si="23"/>
        <v>0</v>
      </c>
      <c r="L121" s="159">
        <f t="shared" si="24"/>
        <v>0</v>
      </c>
      <c r="M121" s="183">
        <f t="shared" si="25"/>
        <v>0</v>
      </c>
      <c r="N121" s="184">
        <f t="shared" si="26"/>
        <v>0</v>
      </c>
      <c r="O121">
        <f t="shared" si="27"/>
        <v>0</v>
      </c>
    </row>
    <row r="122" spans="1:15" ht="15.75">
      <c r="A122" s="31"/>
      <c r="B122" s="42">
        <v>7952</v>
      </c>
      <c r="C122" s="36" t="s">
        <v>265</v>
      </c>
      <c r="D122" s="46"/>
      <c r="E122" s="46"/>
      <c r="F122" s="117"/>
      <c r="G122" s="99">
        <v>58152687</v>
      </c>
      <c r="H122" s="38">
        <v>58152687</v>
      </c>
      <c r="I122" s="46"/>
      <c r="J122" s="115"/>
      <c r="K122" s="159">
        <f t="shared" si="23"/>
        <v>0</v>
      </c>
      <c r="L122" s="159">
        <f t="shared" si="24"/>
        <v>0</v>
      </c>
      <c r="M122" s="183">
        <f t="shared" si="25"/>
        <v>0</v>
      </c>
      <c r="N122" s="184">
        <f t="shared" si="26"/>
        <v>0</v>
      </c>
      <c r="O122">
        <f t="shared" si="27"/>
        <v>0</v>
      </c>
    </row>
    <row r="123" spans="1:15" ht="15.75">
      <c r="A123" s="31"/>
      <c r="B123" s="42">
        <v>7953</v>
      </c>
      <c r="C123" s="36" t="s">
        <v>266</v>
      </c>
      <c r="D123" s="46"/>
      <c r="E123" s="46"/>
      <c r="F123" s="117"/>
      <c r="G123" s="118">
        <v>4900000</v>
      </c>
      <c r="H123" s="38"/>
      <c r="I123" s="46"/>
      <c r="J123" s="132">
        <f>SUM(H123-I123)</f>
        <v>0</v>
      </c>
      <c r="K123" s="159" t="e">
        <f t="shared" si="23"/>
        <v>#DIV/0!</v>
      </c>
      <c r="L123" s="159" t="e">
        <f t="shared" si="24"/>
        <v>#DIV/0!</v>
      </c>
      <c r="M123" s="183">
        <f t="shared" si="25"/>
        <v>0</v>
      </c>
      <c r="N123" s="184" t="e">
        <f t="shared" si="26"/>
        <v>#DIV/0!</v>
      </c>
      <c r="O123" t="e">
        <f t="shared" si="27"/>
        <v>#DIV/0!</v>
      </c>
    </row>
    <row r="124" spans="1:15" ht="15.75">
      <c r="A124" s="33">
        <v>9000</v>
      </c>
      <c r="B124" s="33"/>
      <c r="C124" s="34" t="s">
        <v>267</v>
      </c>
      <c r="D124" s="147">
        <f aca="true" t="shared" si="43" ref="D124:I124">D125</f>
        <v>0</v>
      </c>
      <c r="E124" s="147">
        <f t="shared" si="43"/>
        <v>0</v>
      </c>
      <c r="F124" s="148">
        <f t="shared" si="43"/>
        <v>23000000</v>
      </c>
      <c r="G124" s="149">
        <f t="shared" si="43"/>
        <v>0</v>
      </c>
      <c r="H124" s="147">
        <f t="shared" si="43"/>
        <v>23000000</v>
      </c>
      <c r="I124" s="147">
        <f t="shared" si="43"/>
        <v>23000000</v>
      </c>
      <c r="J124" s="115">
        <f>SUM(J125:J128)</f>
        <v>0</v>
      </c>
      <c r="K124" s="159">
        <f t="shared" si="23"/>
        <v>0</v>
      </c>
      <c r="L124" s="159">
        <f t="shared" si="24"/>
        <v>0</v>
      </c>
      <c r="M124" s="183">
        <f t="shared" si="25"/>
        <v>0</v>
      </c>
      <c r="N124" s="184">
        <f t="shared" si="26"/>
        <v>0</v>
      </c>
      <c r="O124">
        <f t="shared" si="27"/>
        <v>100</v>
      </c>
    </row>
    <row r="125" spans="1:15" ht="15.75">
      <c r="A125" s="31"/>
      <c r="B125" s="42">
        <v>9003</v>
      </c>
      <c r="C125" s="36" t="s">
        <v>151</v>
      </c>
      <c r="D125" s="46"/>
      <c r="E125" s="46"/>
      <c r="F125" s="117">
        <v>23000000</v>
      </c>
      <c r="G125" s="118"/>
      <c r="H125" s="38">
        <f>SUM(D125:G125)</f>
        <v>23000000</v>
      </c>
      <c r="I125" s="46">
        <v>23000000</v>
      </c>
      <c r="J125" s="132">
        <f>SUM(H125-I125)</f>
        <v>0</v>
      </c>
      <c r="K125" s="159">
        <f t="shared" si="23"/>
        <v>0</v>
      </c>
      <c r="L125" s="159">
        <f t="shared" si="24"/>
        <v>0</v>
      </c>
      <c r="M125" s="183">
        <f t="shared" si="25"/>
        <v>0</v>
      </c>
      <c r="N125" s="184">
        <f t="shared" si="26"/>
        <v>0</v>
      </c>
      <c r="O125">
        <f t="shared" si="27"/>
        <v>100</v>
      </c>
    </row>
    <row r="126" spans="1:15" ht="15.75">
      <c r="A126" s="33">
        <v>9050</v>
      </c>
      <c r="B126" s="33"/>
      <c r="C126" s="34" t="s">
        <v>205</v>
      </c>
      <c r="D126" s="147">
        <f aca="true" t="shared" si="44" ref="D126:I126">D127</f>
        <v>0</v>
      </c>
      <c r="E126" s="147">
        <f t="shared" si="44"/>
        <v>0</v>
      </c>
      <c r="F126" s="148">
        <f t="shared" si="44"/>
        <v>0</v>
      </c>
      <c r="G126" s="149">
        <f t="shared" si="44"/>
        <v>20220200</v>
      </c>
      <c r="H126" s="147">
        <f t="shared" si="44"/>
        <v>20220200</v>
      </c>
      <c r="I126" s="147">
        <f t="shared" si="44"/>
        <v>0</v>
      </c>
      <c r="J126" s="115"/>
      <c r="K126" s="159">
        <f t="shared" si="23"/>
        <v>0</v>
      </c>
      <c r="L126" s="159">
        <f t="shared" si="24"/>
        <v>0</v>
      </c>
      <c r="M126" s="183">
        <f t="shared" si="25"/>
        <v>0</v>
      </c>
      <c r="N126" s="184">
        <f t="shared" si="26"/>
        <v>0</v>
      </c>
      <c r="O126">
        <f t="shared" si="27"/>
        <v>0</v>
      </c>
    </row>
    <row r="127" spans="1:15" ht="15.75">
      <c r="A127" s="31"/>
      <c r="B127" s="42">
        <v>9099</v>
      </c>
      <c r="C127" s="36" t="s">
        <v>205</v>
      </c>
      <c r="D127" s="46"/>
      <c r="E127" s="46"/>
      <c r="F127" s="117"/>
      <c r="G127" s="118">
        <v>20220200</v>
      </c>
      <c r="H127" s="38">
        <f>SUM(D127:G127)</f>
        <v>20220200</v>
      </c>
      <c r="I127" s="46"/>
      <c r="J127" s="115"/>
      <c r="K127" s="159">
        <f t="shared" si="23"/>
        <v>0</v>
      </c>
      <c r="L127" s="159">
        <f t="shared" si="24"/>
        <v>0</v>
      </c>
      <c r="M127" s="183">
        <f t="shared" si="25"/>
        <v>0</v>
      </c>
      <c r="N127" s="184">
        <f t="shared" si="26"/>
        <v>0</v>
      </c>
      <c r="O127">
        <f t="shared" si="27"/>
        <v>0</v>
      </c>
    </row>
    <row r="128" spans="1:15" ht="15.75">
      <c r="A128" s="196" t="s">
        <v>202</v>
      </c>
      <c r="B128" s="196"/>
      <c r="C128" s="196"/>
      <c r="D128" s="152">
        <f aca="true" t="shared" si="45" ref="D128:I128">D129+D131+D133</f>
        <v>15000000</v>
      </c>
      <c r="E128" s="152">
        <f t="shared" si="45"/>
        <v>17686000</v>
      </c>
      <c r="F128" s="117">
        <f t="shared" si="45"/>
        <v>0</v>
      </c>
      <c r="G128" s="118">
        <f t="shared" si="45"/>
        <v>32007249</v>
      </c>
      <c r="H128" s="152">
        <f t="shared" si="45"/>
        <v>64693249</v>
      </c>
      <c r="I128" s="152">
        <f t="shared" si="45"/>
        <v>49693249</v>
      </c>
      <c r="J128" s="115">
        <f aca="true" t="shared" si="46" ref="J128:J137">SUM(J129:J130)</f>
        <v>0</v>
      </c>
      <c r="K128" s="159">
        <f t="shared" si="23"/>
        <v>23.186345147080186</v>
      </c>
      <c r="L128" s="159">
        <f t="shared" si="24"/>
        <v>27.33824668475068</v>
      </c>
      <c r="M128" s="183">
        <f t="shared" si="25"/>
        <v>32686000</v>
      </c>
      <c r="N128" s="184">
        <f t="shared" si="26"/>
        <v>50.524591831830854</v>
      </c>
      <c r="O128">
        <f t="shared" si="27"/>
        <v>0</v>
      </c>
    </row>
    <row r="129" spans="1:15" ht="15.75">
      <c r="A129" s="33">
        <v>6050</v>
      </c>
      <c r="B129" s="33"/>
      <c r="C129" s="34" t="s">
        <v>261</v>
      </c>
      <c r="D129" s="147">
        <f aca="true" t="shared" si="47" ref="D129:I129">D130</f>
        <v>0</v>
      </c>
      <c r="E129" s="147">
        <f t="shared" si="47"/>
        <v>0</v>
      </c>
      <c r="F129" s="148">
        <f t="shared" si="47"/>
        <v>0</v>
      </c>
      <c r="G129" s="149">
        <f t="shared" si="47"/>
        <v>32007249</v>
      </c>
      <c r="H129" s="147">
        <f t="shared" si="47"/>
        <v>32007249</v>
      </c>
      <c r="I129" s="147">
        <f t="shared" si="47"/>
        <v>32007249</v>
      </c>
      <c r="J129" s="115">
        <f t="shared" si="46"/>
        <v>0</v>
      </c>
      <c r="K129" s="159">
        <f t="shared" si="23"/>
        <v>0</v>
      </c>
      <c r="L129" s="159">
        <f t="shared" si="24"/>
        <v>0</v>
      </c>
      <c r="M129" s="183">
        <f t="shared" si="25"/>
        <v>0</v>
      </c>
      <c r="N129" s="184">
        <f t="shared" si="26"/>
        <v>0</v>
      </c>
      <c r="O129">
        <f t="shared" si="27"/>
        <v>0</v>
      </c>
    </row>
    <row r="130" spans="1:15" ht="47.25">
      <c r="A130" s="150"/>
      <c r="B130" s="150">
        <v>6051</v>
      </c>
      <c r="C130" s="151" t="s">
        <v>261</v>
      </c>
      <c r="D130" s="46"/>
      <c r="E130" s="46"/>
      <c r="F130" s="117"/>
      <c r="G130" s="118">
        <v>32007249</v>
      </c>
      <c r="H130" s="38">
        <f>SUM(D130:G130)</f>
        <v>32007249</v>
      </c>
      <c r="I130" s="46">
        <v>32007249</v>
      </c>
      <c r="J130" s="132">
        <f>SUM(H130-I130)</f>
        <v>0</v>
      </c>
      <c r="K130" s="159">
        <f t="shared" si="23"/>
        <v>0</v>
      </c>
      <c r="L130" s="159">
        <f t="shared" si="24"/>
        <v>0</v>
      </c>
      <c r="M130" s="183">
        <f t="shared" si="25"/>
        <v>0</v>
      </c>
      <c r="N130" s="184">
        <f t="shared" si="26"/>
        <v>0</v>
      </c>
      <c r="O130">
        <f t="shared" si="27"/>
        <v>0</v>
      </c>
    </row>
    <row r="131" spans="1:15" ht="15.75">
      <c r="A131" s="33">
        <v>7750</v>
      </c>
      <c r="B131" s="33"/>
      <c r="C131" s="34" t="s">
        <v>140</v>
      </c>
      <c r="D131" s="147">
        <f aca="true" t="shared" si="48" ref="D131:I131">D132</f>
        <v>0</v>
      </c>
      <c r="E131" s="147">
        <f t="shared" si="48"/>
        <v>17686000</v>
      </c>
      <c r="F131" s="148">
        <f t="shared" si="48"/>
        <v>0</v>
      </c>
      <c r="G131" s="149">
        <f t="shared" si="48"/>
        <v>0</v>
      </c>
      <c r="H131" s="147">
        <f t="shared" si="48"/>
        <v>17686000</v>
      </c>
      <c r="I131" s="147">
        <f t="shared" si="48"/>
        <v>17686000</v>
      </c>
      <c r="J131" s="115">
        <f t="shared" si="46"/>
        <v>0</v>
      </c>
      <c r="K131" s="159">
        <f t="shared" si="23"/>
        <v>0</v>
      </c>
      <c r="L131" s="159">
        <f t="shared" si="24"/>
        <v>100</v>
      </c>
      <c r="M131" s="183">
        <f t="shared" si="25"/>
        <v>17686000</v>
      </c>
      <c r="N131" s="184">
        <f t="shared" si="26"/>
        <v>100</v>
      </c>
      <c r="O131">
        <f t="shared" si="27"/>
        <v>0</v>
      </c>
    </row>
    <row r="132" spans="1:15" ht="21" customHeight="1">
      <c r="A132" s="31"/>
      <c r="B132" s="31">
        <v>7757</v>
      </c>
      <c r="C132" s="42" t="s">
        <v>268</v>
      </c>
      <c r="D132" s="46"/>
      <c r="E132" s="46">
        <v>17686000</v>
      </c>
      <c r="F132" s="117"/>
      <c r="G132" s="118"/>
      <c r="H132" s="38">
        <f>SUM(D132:G132)</f>
        <v>17686000</v>
      </c>
      <c r="I132" s="46">
        <v>17686000</v>
      </c>
      <c r="J132" s="115">
        <f t="shared" si="46"/>
        <v>0</v>
      </c>
      <c r="K132" s="159">
        <f t="shared" si="23"/>
        <v>0</v>
      </c>
      <c r="L132" s="159">
        <f t="shared" si="24"/>
        <v>100</v>
      </c>
      <c r="M132" s="183">
        <f t="shared" si="25"/>
        <v>17686000</v>
      </c>
      <c r="N132" s="184">
        <f t="shared" si="26"/>
        <v>100</v>
      </c>
      <c r="O132">
        <f t="shared" si="27"/>
        <v>0</v>
      </c>
    </row>
    <row r="133" spans="1:15" ht="15.75">
      <c r="A133" s="33">
        <v>9000</v>
      </c>
      <c r="B133" s="33"/>
      <c r="C133" s="34" t="s">
        <v>269</v>
      </c>
      <c r="D133" s="147">
        <f aca="true" t="shared" si="49" ref="D133:I133">D134</f>
        <v>15000000</v>
      </c>
      <c r="E133" s="147">
        <f t="shared" si="49"/>
        <v>0</v>
      </c>
      <c r="F133" s="148">
        <f t="shared" si="49"/>
        <v>0</v>
      </c>
      <c r="G133" s="149">
        <f t="shared" si="49"/>
        <v>0</v>
      </c>
      <c r="H133" s="147">
        <f t="shared" si="49"/>
        <v>15000000</v>
      </c>
      <c r="I133" s="147">
        <f t="shared" si="49"/>
        <v>0</v>
      </c>
      <c r="J133" s="115">
        <f t="shared" si="46"/>
        <v>0</v>
      </c>
      <c r="K133" s="159">
        <f t="shared" si="23"/>
        <v>100</v>
      </c>
      <c r="L133" s="159">
        <f t="shared" si="24"/>
        <v>0</v>
      </c>
      <c r="M133" s="183">
        <f t="shared" si="25"/>
        <v>15000000</v>
      </c>
      <c r="N133" s="184">
        <f t="shared" si="26"/>
        <v>100</v>
      </c>
      <c r="O133">
        <f t="shared" si="27"/>
        <v>0</v>
      </c>
    </row>
    <row r="134" spans="1:15" ht="15.75">
      <c r="A134" s="150"/>
      <c r="B134" s="150">
        <v>9049</v>
      </c>
      <c r="C134" s="153" t="s">
        <v>270</v>
      </c>
      <c r="D134" s="46">
        <v>15000000</v>
      </c>
      <c r="E134" s="46"/>
      <c r="F134" s="117"/>
      <c r="G134" s="118"/>
      <c r="H134" s="38">
        <f>SUM(D134:G134)</f>
        <v>15000000</v>
      </c>
      <c r="I134" s="46"/>
      <c r="J134" s="115">
        <f t="shared" si="46"/>
        <v>0</v>
      </c>
      <c r="K134" s="159">
        <f aca="true" t="shared" si="50" ref="K134:K140">D134/H134*100</f>
        <v>100</v>
      </c>
      <c r="L134" s="159">
        <f aca="true" t="shared" si="51" ref="L134:L140">E134/H134*100</f>
        <v>0</v>
      </c>
      <c r="M134" s="183">
        <f aca="true" t="shared" si="52" ref="M134:M140">D134+E134</f>
        <v>15000000</v>
      </c>
      <c r="N134" s="184">
        <f aca="true" t="shared" si="53" ref="N134:N140">M134/H134*100</f>
        <v>100</v>
      </c>
      <c r="O134">
        <f aca="true" t="shared" si="54" ref="O134:O140">F134/H134*100</f>
        <v>0</v>
      </c>
    </row>
    <row r="135" spans="1:15" ht="15.75">
      <c r="A135" s="196" t="s">
        <v>271</v>
      </c>
      <c r="B135" s="196"/>
      <c r="C135" s="196"/>
      <c r="D135" s="152">
        <f aca="true" t="shared" si="55" ref="D135:I135">D136+D138</f>
        <v>1686000</v>
      </c>
      <c r="E135" s="152">
        <f t="shared" si="55"/>
        <v>1617120</v>
      </c>
      <c r="F135" s="117">
        <f t="shared" si="55"/>
        <v>0</v>
      </c>
      <c r="G135" s="118">
        <f t="shared" si="55"/>
        <v>143096880</v>
      </c>
      <c r="H135" s="152">
        <f t="shared" si="55"/>
        <v>3303120</v>
      </c>
      <c r="I135" s="152">
        <f t="shared" si="55"/>
        <v>143096880</v>
      </c>
      <c r="J135" s="115">
        <f t="shared" si="46"/>
        <v>0</v>
      </c>
      <c r="K135" s="159">
        <f t="shared" si="50"/>
        <v>51.04265058490155</v>
      </c>
      <c r="L135" s="159">
        <f t="shared" si="51"/>
        <v>48.95734941509845</v>
      </c>
      <c r="M135" s="183">
        <f t="shared" si="52"/>
        <v>3303120</v>
      </c>
      <c r="N135" s="184">
        <f t="shared" si="53"/>
        <v>100</v>
      </c>
      <c r="O135">
        <f t="shared" si="54"/>
        <v>0</v>
      </c>
    </row>
    <row r="136" spans="1:15" ht="15.75">
      <c r="A136" s="33">
        <v>6000</v>
      </c>
      <c r="B136" s="33"/>
      <c r="C136" s="34" t="s">
        <v>272</v>
      </c>
      <c r="D136" s="147">
        <f>D137</f>
        <v>1686000</v>
      </c>
      <c r="E136" s="147">
        <f>E137</f>
        <v>1617120</v>
      </c>
      <c r="F136" s="148">
        <f>F137</f>
        <v>0</v>
      </c>
      <c r="G136" s="149">
        <f>G137</f>
        <v>0</v>
      </c>
      <c r="H136" s="147">
        <f>H137</f>
        <v>3303120</v>
      </c>
      <c r="I136" s="33"/>
      <c r="J136" s="115">
        <f t="shared" si="46"/>
        <v>0</v>
      </c>
      <c r="K136" s="159">
        <f t="shared" si="50"/>
        <v>51.04265058490155</v>
      </c>
      <c r="L136" s="159">
        <f t="shared" si="51"/>
        <v>48.95734941509845</v>
      </c>
      <c r="M136" s="183">
        <f t="shared" si="52"/>
        <v>3303120</v>
      </c>
      <c r="N136" s="184">
        <f t="shared" si="53"/>
        <v>100</v>
      </c>
      <c r="O136">
        <f t="shared" si="54"/>
        <v>0</v>
      </c>
    </row>
    <row r="137" spans="1:15" ht="15.75">
      <c r="A137" s="150"/>
      <c r="B137" s="150">
        <v>6049</v>
      </c>
      <c r="C137" s="153" t="s">
        <v>161</v>
      </c>
      <c r="D137" s="46">
        <v>1686000</v>
      </c>
      <c r="E137" s="46">
        <v>1617120</v>
      </c>
      <c r="F137" s="117"/>
      <c r="G137" s="118"/>
      <c r="H137" s="38">
        <f>SUM(D137:G137)</f>
        <v>3303120</v>
      </c>
      <c r="I137" s="46">
        <v>3303120</v>
      </c>
      <c r="J137" s="115">
        <f t="shared" si="46"/>
        <v>0</v>
      </c>
      <c r="K137" s="159">
        <f t="shared" si="50"/>
        <v>51.04265058490155</v>
      </c>
      <c r="L137" s="159">
        <f t="shared" si="51"/>
        <v>48.95734941509845</v>
      </c>
      <c r="M137" s="183">
        <f t="shared" si="52"/>
        <v>3303120</v>
      </c>
      <c r="N137" s="184">
        <f t="shared" si="53"/>
        <v>100</v>
      </c>
      <c r="O137">
        <f t="shared" si="54"/>
        <v>0</v>
      </c>
    </row>
    <row r="138" spans="1:15" ht="15.75">
      <c r="A138" s="33">
        <v>6100</v>
      </c>
      <c r="B138" s="33"/>
      <c r="C138" s="34" t="s">
        <v>113</v>
      </c>
      <c r="D138" s="147">
        <f aca="true" t="shared" si="56" ref="D138:I138">D139</f>
        <v>0</v>
      </c>
      <c r="E138" s="147">
        <f t="shared" si="56"/>
        <v>0</v>
      </c>
      <c r="F138" s="148">
        <f t="shared" si="56"/>
        <v>0</v>
      </c>
      <c r="G138" s="149">
        <f t="shared" si="56"/>
        <v>143096880</v>
      </c>
      <c r="H138" s="147">
        <f t="shared" si="56"/>
        <v>0</v>
      </c>
      <c r="I138" s="147">
        <f t="shared" si="56"/>
        <v>143096880</v>
      </c>
      <c r="J138" s="115"/>
      <c r="K138" s="159" t="e">
        <f t="shared" si="50"/>
        <v>#DIV/0!</v>
      </c>
      <c r="L138" s="159" t="e">
        <f t="shared" si="51"/>
        <v>#DIV/0!</v>
      </c>
      <c r="M138" s="183">
        <f t="shared" si="52"/>
        <v>0</v>
      </c>
      <c r="N138" s="184" t="e">
        <f t="shared" si="53"/>
        <v>#DIV/0!</v>
      </c>
      <c r="O138" t="e">
        <f t="shared" si="54"/>
        <v>#DIV/0!</v>
      </c>
    </row>
    <row r="139" spans="1:15" ht="15.75">
      <c r="A139" s="40"/>
      <c r="B139" s="31">
        <v>6112</v>
      </c>
      <c r="C139" s="36" t="s">
        <v>176</v>
      </c>
      <c r="D139" s="46"/>
      <c r="E139" s="46"/>
      <c r="F139" s="117"/>
      <c r="G139" s="118">
        <v>143096880</v>
      </c>
      <c r="H139" s="46"/>
      <c r="I139" s="46">
        <v>143096880</v>
      </c>
      <c r="J139" s="46"/>
      <c r="K139" s="159" t="e">
        <f t="shared" si="50"/>
        <v>#DIV/0!</v>
      </c>
      <c r="L139" s="159" t="e">
        <f t="shared" si="51"/>
        <v>#DIV/0!</v>
      </c>
      <c r="M139" s="183">
        <f t="shared" si="52"/>
        <v>0</v>
      </c>
      <c r="N139" s="184" t="e">
        <f t="shared" si="53"/>
        <v>#DIV/0!</v>
      </c>
      <c r="O139" t="e">
        <f t="shared" si="54"/>
        <v>#DIV/0!</v>
      </c>
    </row>
    <row r="140" spans="1:15" ht="15.75">
      <c r="A140" s="195"/>
      <c r="B140" s="195"/>
      <c r="C140" s="195"/>
      <c r="D140" s="113">
        <f aca="true" t="shared" si="57" ref="D140:I140">SUM(D116+D128+D135)</f>
        <v>29436000</v>
      </c>
      <c r="E140" s="113">
        <f t="shared" si="57"/>
        <v>38904890</v>
      </c>
      <c r="F140" s="113">
        <f t="shared" si="57"/>
        <v>50485000</v>
      </c>
      <c r="G140" s="114">
        <f t="shared" si="57"/>
        <v>281627016</v>
      </c>
      <c r="H140" s="113">
        <f t="shared" si="57"/>
        <v>252456026</v>
      </c>
      <c r="I140" s="113">
        <f t="shared" si="57"/>
        <v>283205828</v>
      </c>
      <c r="J140" s="144">
        <f>SUM(J33+J111)</f>
        <v>0</v>
      </c>
      <c r="K140" s="159">
        <f t="shared" si="50"/>
        <v>11.659852397423066</v>
      </c>
      <c r="L140" s="159">
        <f t="shared" si="51"/>
        <v>15.410561045589777</v>
      </c>
      <c r="M140" s="183">
        <f t="shared" si="52"/>
        <v>68340890</v>
      </c>
      <c r="N140" s="184">
        <f t="shared" si="53"/>
        <v>27.070413443012843</v>
      </c>
      <c r="O140">
        <f t="shared" si="54"/>
        <v>19.99754206698952</v>
      </c>
    </row>
    <row r="141" spans="1:13" ht="15.75">
      <c r="A141" s="121"/>
      <c r="B141" s="121"/>
      <c r="C141" s="122"/>
      <c r="D141" s="52"/>
      <c r="E141" s="52"/>
      <c r="F141" s="123"/>
      <c r="G141" s="124"/>
      <c r="H141" s="52"/>
      <c r="I141" s="52"/>
      <c r="J141" s="52"/>
      <c r="K141" s="121"/>
      <c r="L141" s="52"/>
      <c r="M141" s="121"/>
    </row>
    <row r="142" spans="1:13" ht="15.75">
      <c r="A142" s="121"/>
      <c r="B142" s="121"/>
      <c r="C142" s="122"/>
      <c r="D142" s="52"/>
      <c r="E142" s="52"/>
      <c r="F142" s="123"/>
      <c r="G142" s="124"/>
      <c r="H142" s="52"/>
      <c r="I142" s="52"/>
      <c r="J142" s="52"/>
      <c r="K142" s="121"/>
      <c r="L142" s="52"/>
      <c r="M142" s="121"/>
    </row>
    <row r="143" spans="1:13" ht="15.75">
      <c r="A143" s="121"/>
      <c r="B143" s="121"/>
      <c r="C143" s="122"/>
      <c r="D143" s="52">
        <f aca="true" t="shared" si="58" ref="D143:I143">D128+D83</f>
        <v>437041315</v>
      </c>
      <c r="E143" s="52">
        <f t="shared" si="58"/>
        <v>92370894</v>
      </c>
      <c r="F143" s="123">
        <f t="shared" si="58"/>
        <v>169095416</v>
      </c>
      <c r="G143" s="124">
        <f t="shared" si="58"/>
        <v>310377260</v>
      </c>
      <c r="H143" s="52">
        <f t="shared" si="58"/>
        <v>915395885</v>
      </c>
      <c r="I143" s="52">
        <f t="shared" si="58"/>
        <v>991176137</v>
      </c>
      <c r="J143" s="52"/>
      <c r="K143" s="121"/>
      <c r="L143" s="52"/>
      <c r="M143" s="121"/>
    </row>
    <row r="144" spans="1:13" ht="15.75">
      <c r="A144" s="121"/>
      <c r="B144" s="121"/>
      <c r="C144" s="122"/>
      <c r="D144" s="52">
        <f aca="true" t="shared" si="59" ref="D144:I144">D116+D5</f>
        <v>1305430481</v>
      </c>
      <c r="E144" s="52">
        <f t="shared" si="59"/>
        <v>1358162367</v>
      </c>
      <c r="F144" s="123">
        <f t="shared" si="59"/>
        <v>1762918447</v>
      </c>
      <c r="G144" s="124">
        <f t="shared" si="59"/>
        <v>2119374876</v>
      </c>
      <c r="H144" s="52">
        <f t="shared" si="59"/>
        <v>6525663171</v>
      </c>
      <c r="I144" s="52">
        <f t="shared" si="59"/>
        <v>6297611162</v>
      </c>
      <c r="J144" s="52"/>
      <c r="K144" s="121"/>
      <c r="L144" s="52"/>
      <c r="M144" s="121"/>
    </row>
    <row r="145" spans="1:13" ht="15.75">
      <c r="A145" s="121"/>
      <c r="B145" s="121"/>
      <c r="C145" s="122"/>
      <c r="D145" s="52"/>
      <c r="E145" s="52"/>
      <c r="F145" s="123"/>
      <c r="G145" s="124"/>
      <c r="H145" s="52"/>
      <c r="I145" s="52"/>
      <c r="J145" s="52"/>
      <c r="K145" s="121"/>
      <c r="L145" s="52"/>
      <c r="M145" s="121"/>
    </row>
    <row r="146" spans="1:13" ht="15.75">
      <c r="A146" s="121"/>
      <c r="B146" s="121"/>
      <c r="C146" s="122"/>
      <c r="D146" s="52"/>
      <c r="E146" s="52"/>
      <c r="F146" s="123"/>
      <c r="G146" s="124"/>
      <c r="H146" s="52"/>
      <c r="I146" s="52"/>
      <c r="J146" s="52"/>
      <c r="K146" s="121"/>
      <c r="L146" s="52"/>
      <c r="M146" s="121"/>
    </row>
    <row r="147" spans="1:13" ht="15.75">
      <c r="A147" s="121"/>
      <c r="B147" s="121"/>
      <c r="C147" s="122"/>
      <c r="D147" s="52"/>
      <c r="E147" s="52"/>
      <c r="F147" s="123"/>
      <c r="G147" s="124"/>
      <c r="H147" s="52"/>
      <c r="I147" s="52"/>
      <c r="J147" s="52"/>
      <c r="K147" s="121"/>
      <c r="L147" s="52"/>
      <c r="M147" s="121"/>
    </row>
    <row r="148" spans="1:13" ht="15.75">
      <c r="A148" s="121"/>
      <c r="B148" s="121"/>
      <c r="C148" s="122"/>
      <c r="D148" s="52"/>
      <c r="E148" s="52"/>
      <c r="F148" s="123"/>
      <c r="G148" s="124"/>
      <c r="H148" s="52"/>
      <c r="I148" s="52"/>
      <c r="J148" s="52"/>
      <c r="K148" s="121"/>
      <c r="L148" s="52"/>
      <c r="M148" s="121"/>
    </row>
    <row r="149" spans="1:13" ht="15.75">
      <c r="A149" s="121"/>
      <c r="B149" s="121"/>
      <c r="C149" s="122"/>
      <c r="D149" s="52"/>
      <c r="E149" s="52"/>
      <c r="F149" s="123"/>
      <c r="G149" s="124"/>
      <c r="H149" s="52"/>
      <c r="I149" s="52"/>
      <c r="J149" s="52"/>
      <c r="K149" s="121"/>
      <c r="L149" s="52"/>
      <c r="M149" s="121"/>
    </row>
    <row r="150" spans="1:13" ht="15.75">
      <c r="A150" s="121"/>
      <c r="B150" s="121"/>
      <c r="C150" s="122"/>
      <c r="D150" s="52"/>
      <c r="E150" s="52"/>
      <c r="F150" s="123"/>
      <c r="G150" s="124"/>
      <c r="H150" s="52"/>
      <c r="I150" s="52"/>
      <c r="J150" s="52"/>
      <c r="K150" s="121"/>
      <c r="L150" s="52"/>
      <c r="M150" s="121"/>
    </row>
    <row r="151" spans="1:13" ht="15.75">
      <c r="A151" s="121"/>
      <c r="B151" s="121"/>
      <c r="C151" s="122"/>
      <c r="D151" s="52"/>
      <c r="E151" s="52"/>
      <c r="F151" s="123"/>
      <c r="G151" s="124"/>
      <c r="H151" s="52"/>
      <c r="I151" s="52"/>
      <c r="J151" s="52"/>
      <c r="K151" s="121"/>
      <c r="L151" s="52"/>
      <c r="M151" s="121"/>
    </row>
    <row r="152" spans="1:13" ht="15.75">
      <c r="A152" s="121"/>
      <c r="B152" s="121"/>
      <c r="C152" s="122"/>
      <c r="D152" s="52"/>
      <c r="E152" s="52"/>
      <c r="F152" s="123"/>
      <c r="G152" s="124"/>
      <c r="H152" s="52"/>
      <c r="I152" s="52"/>
      <c r="J152" s="52"/>
      <c r="K152" s="121"/>
      <c r="L152" s="52"/>
      <c r="M152" s="121"/>
    </row>
    <row r="153" spans="1:13" ht="15.75">
      <c r="A153" s="121"/>
      <c r="B153" s="121"/>
      <c r="C153" s="122"/>
      <c r="D153" s="52"/>
      <c r="E153" s="52"/>
      <c r="F153" s="123"/>
      <c r="G153" s="124"/>
      <c r="H153" s="52"/>
      <c r="I153" s="52"/>
      <c r="J153" s="52"/>
      <c r="K153" s="121"/>
      <c r="L153" s="52"/>
      <c r="M153" s="121"/>
    </row>
    <row r="154" spans="1:13" ht="15.75">
      <c r="A154" s="121"/>
      <c r="B154" s="121"/>
      <c r="C154" s="122"/>
      <c r="D154" s="52"/>
      <c r="E154" s="52"/>
      <c r="F154" s="123"/>
      <c r="G154" s="124"/>
      <c r="H154" s="52"/>
      <c r="I154" s="52"/>
      <c r="J154" s="52"/>
      <c r="K154" s="121"/>
      <c r="L154" s="52"/>
      <c r="M154" s="121"/>
    </row>
    <row r="155" spans="1:13" ht="15.75">
      <c r="A155" s="121"/>
      <c r="B155" s="121"/>
      <c r="C155" s="122"/>
      <c r="D155" s="52"/>
      <c r="E155" s="52"/>
      <c r="F155" s="123"/>
      <c r="G155" s="124"/>
      <c r="H155" s="52"/>
      <c r="I155" s="52"/>
      <c r="J155" s="52"/>
      <c r="K155" s="121"/>
      <c r="L155" s="52"/>
      <c r="M155" s="121"/>
    </row>
    <row r="156" spans="1:13" ht="15.75">
      <c r="A156" s="121"/>
      <c r="B156" s="121"/>
      <c r="C156" s="122"/>
      <c r="D156" s="52"/>
      <c r="E156" s="52"/>
      <c r="F156" s="123"/>
      <c r="G156" s="124"/>
      <c r="H156" s="52"/>
      <c r="I156" s="52"/>
      <c r="J156" s="52"/>
      <c r="K156" s="121"/>
      <c r="L156" s="52"/>
      <c r="M156" s="121"/>
    </row>
    <row r="157" spans="1:13" ht="15.75">
      <c r="A157" s="121"/>
      <c r="B157" s="121"/>
      <c r="C157" s="122"/>
      <c r="D157" s="52"/>
      <c r="E157" s="52"/>
      <c r="F157" s="123"/>
      <c r="G157" s="124"/>
      <c r="H157" s="52"/>
      <c r="I157" s="52"/>
      <c r="J157" s="52"/>
      <c r="K157" s="121"/>
      <c r="L157" s="52"/>
      <c r="M157" s="121"/>
    </row>
    <row r="158" spans="1:13" ht="15.75">
      <c r="A158" s="121"/>
      <c r="B158" s="121"/>
      <c r="C158" s="122"/>
      <c r="D158" s="52"/>
      <c r="E158" s="52"/>
      <c r="F158" s="123"/>
      <c r="G158" s="124"/>
      <c r="H158" s="52"/>
      <c r="I158" s="52"/>
      <c r="J158" s="52"/>
      <c r="K158" s="121"/>
      <c r="L158" s="52"/>
      <c r="M158" s="121"/>
    </row>
    <row r="159" spans="1:13" ht="15.75">
      <c r="A159" s="121"/>
      <c r="B159" s="121"/>
      <c r="C159" s="122"/>
      <c r="D159" s="52"/>
      <c r="E159" s="52"/>
      <c r="F159" s="123"/>
      <c r="G159" s="124"/>
      <c r="H159" s="52"/>
      <c r="I159" s="52"/>
      <c r="J159" s="52"/>
      <c r="K159" s="121"/>
      <c r="L159" s="52"/>
      <c r="M159" s="121"/>
    </row>
    <row r="160" spans="1:13" ht="15.75">
      <c r="A160" s="121"/>
      <c r="B160" s="121"/>
      <c r="C160" s="122"/>
      <c r="D160" s="52"/>
      <c r="E160" s="52"/>
      <c r="F160" s="123"/>
      <c r="G160" s="124"/>
      <c r="H160" s="52"/>
      <c r="I160" s="52"/>
      <c r="J160" s="52"/>
      <c r="K160" s="121"/>
      <c r="L160" s="52"/>
      <c r="M160" s="121"/>
    </row>
    <row r="161" spans="1:13" ht="15.75">
      <c r="A161" s="121"/>
      <c r="B161" s="121"/>
      <c r="C161" s="122"/>
      <c r="D161" s="52"/>
      <c r="E161" s="52"/>
      <c r="F161" s="123"/>
      <c r="G161" s="124"/>
      <c r="H161" s="52"/>
      <c r="I161" s="52"/>
      <c r="J161" s="52"/>
      <c r="K161" s="121"/>
      <c r="L161" s="52"/>
      <c r="M161" s="121"/>
    </row>
    <row r="162" spans="1:13" ht="15.75">
      <c r="A162" s="121"/>
      <c r="B162" s="121"/>
      <c r="C162" s="122"/>
      <c r="D162" s="52"/>
      <c r="E162" s="52"/>
      <c r="F162" s="123"/>
      <c r="G162" s="124"/>
      <c r="H162" s="52"/>
      <c r="I162" s="52"/>
      <c r="J162" s="52"/>
      <c r="K162" s="121"/>
      <c r="L162" s="52"/>
      <c r="M162" s="121"/>
    </row>
    <row r="163" spans="1:13" ht="15.75">
      <c r="A163" s="121"/>
      <c r="B163" s="121"/>
      <c r="C163" s="122"/>
      <c r="D163" s="52"/>
      <c r="E163" s="52"/>
      <c r="F163" s="123"/>
      <c r="G163" s="124"/>
      <c r="H163" s="52"/>
      <c r="I163" s="52"/>
      <c r="J163" s="52"/>
      <c r="K163" s="121"/>
      <c r="L163" s="52"/>
      <c r="M163" s="121"/>
    </row>
    <row r="164" spans="1:13" ht="15.75">
      <c r="A164" s="121"/>
      <c r="B164" s="121"/>
      <c r="C164" s="122"/>
      <c r="D164" s="52"/>
      <c r="E164" s="52"/>
      <c r="F164" s="123"/>
      <c r="G164" s="124"/>
      <c r="H164" s="52"/>
      <c r="I164" s="52"/>
      <c r="J164" s="52"/>
      <c r="K164" s="121"/>
      <c r="L164" s="52"/>
      <c r="M164" s="121"/>
    </row>
    <row r="165" spans="1:13" ht="15.75">
      <c r="A165" s="121"/>
      <c r="B165" s="121"/>
      <c r="C165" s="122"/>
      <c r="D165" s="52"/>
      <c r="E165" s="52"/>
      <c r="F165" s="123"/>
      <c r="G165" s="124"/>
      <c r="H165" s="52"/>
      <c r="I165" s="52"/>
      <c r="J165" s="52"/>
      <c r="K165" s="121"/>
      <c r="L165" s="52"/>
      <c r="M165" s="121"/>
    </row>
    <row r="166" spans="1:13" ht="15.75">
      <c r="A166" s="121"/>
      <c r="B166" s="121"/>
      <c r="C166" s="122"/>
      <c r="D166" s="52"/>
      <c r="E166" s="52"/>
      <c r="F166" s="123"/>
      <c r="G166" s="124"/>
      <c r="H166" s="52"/>
      <c r="I166" s="52"/>
      <c r="J166" s="52"/>
      <c r="K166" s="121"/>
      <c r="L166" s="52"/>
      <c r="M166" s="121"/>
    </row>
    <row r="167" spans="1:13" ht="15.75">
      <c r="A167" s="121"/>
      <c r="B167" s="121"/>
      <c r="C167" s="122"/>
      <c r="D167" s="52"/>
      <c r="E167" s="52"/>
      <c r="F167" s="123"/>
      <c r="G167" s="124"/>
      <c r="H167" s="52"/>
      <c r="I167" s="52"/>
      <c r="J167" s="52"/>
      <c r="K167" s="121"/>
      <c r="L167" s="52"/>
      <c r="M167" s="121"/>
    </row>
    <row r="168" spans="1:13" ht="15.75">
      <c r="A168" s="121"/>
      <c r="B168" s="121"/>
      <c r="C168" s="122"/>
      <c r="D168" s="52"/>
      <c r="E168" s="52"/>
      <c r="F168" s="123"/>
      <c r="G168" s="124"/>
      <c r="H168" s="52"/>
      <c r="I168" s="52"/>
      <c r="J168" s="52"/>
      <c r="K168" s="121"/>
      <c r="L168" s="52"/>
      <c r="M168" s="121"/>
    </row>
    <row r="169" spans="1:13" ht="15.75">
      <c r="A169" s="121"/>
      <c r="B169" s="121"/>
      <c r="C169" s="122"/>
      <c r="D169" s="52"/>
      <c r="E169" s="52"/>
      <c r="F169" s="123"/>
      <c r="G169" s="124"/>
      <c r="H169" s="52"/>
      <c r="I169" s="52"/>
      <c r="J169" s="52"/>
      <c r="K169" s="121"/>
      <c r="L169" s="52"/>
      <c r="M169" s="121"/>
    </row>
    <row r="170" spans="1:13" ht="15.75">
      <c r="A170" s="121"/>
      <c r="B170" s="121"/>
      <c r="C170" s="122"/>
      <c r="D170" s="52"/>
      <c r="E170" s="52"/>
      <c r="F170" s="123"/>
      <c r="G170" s="124"/>
      <c r="H170" s="52"/>
      <c r="I170" s="52"/>
      <c r="J170" s="52"/>
      <c r="K170" s="121"/>
      <c r="L170" s="52"/>
      <c r="M170" s="121"/>
    </row>
    <row r="171" spans="1:13" ht="15.75">
      <c r="A171" s="121"/>
      <c r="B171" s="121"/>
      <c r="C171" s="122"/>
      <c r="D171" s="52"/>
      <c r="E171" s="52"/>
      <c r="F171" s="123"/>
      <c r="G171" s="124"/>
      <c r="H171" s="52"/>
      <c r="I171" s="52"/>
      <c r="J171" s="52"/>
      <c r="K171" s="121"/>
      <c r="L171" s="52"/>
      <c r="M171" s="121"/>
    </row>
    <row r="172" spans="1:13" ht="15.75">
      <c r="A172" s="121"/>
      <c r="B172" s="121"/>
      <c r="C172" s="122"/>
      <c r="D172" s="52"/>
      <c r="E172" s="52"/>
      <c r="F172" s="123"/>
      <c r="G172" s="124"/>
      <c r="H172" s="52"/>
      <c r="I172" s="52"/>
      <c r="J172" s="52"/>
      <c r="K172" s="121"/>
      <c r="L172" s="52"/>
      <c r="M172" s="121"/>
    </row>
    <row r="173" spans="1:13" ht="15.75">
      <c r="A173" s="121"/>
      <c r="B173" s="121"/>
      <c r="C173" s="122"/>
      <c r="D173" s="52"/>
      <c r="E173" s="52"/>
      <c r="F173" s="123"/>
      <c r="G173" s="124"/>
      <c r="H173" s="52"/>
      <c r="I173" s="52"/>
      <c r="J173" s="52"/>
      <c r="K173" s="121"/>
      <c r="L173" s="52"/>
      <c r="M173" s="121"/>
    </row>
    <row r="174" spans="1:13" ht="15.75">
      <c r="A174" s="121"/>
      <c r="B174" s="121"/>
      <c r="C174" s="122"/>
      <c r="D174" s="52"/>
      <c r="E174" s="52"/>
      <c r="F174" s="123"/>
      <c r="G174" s="124"/>
      <c r="H174" s="52"/>
      <c r="I174" s="52"/>
      <c r="J174" s="52"/>
      <c r="K174" s="121"/>
      <c r="L174" s="52"/>
      <c r="M174" s="121"/>
    </row>
    <row r="175" spans="1:13" ht="15.75">
      <c r="A175" s="121"/>
      <c r="B175" s="121"/>
      <c r="C175" s="122"/>
      <c r="D175" s="52"/>
      <c r="E175" s="52"/>
      <c r="F175" s="123"/>
      <c r="G175" s="124"/>
      <c r="H175" s="52"/>
      <c r="I175" s="52"/>
      <c r="J175" s="52"/>
      <c r="K175" s="121"/>
      <c r="L175" s="52"/>
      <c r="M175" s="121"/>
    </row>
    <row r="176" spans="1:13" ht="15.75">
      <c r="A176" s="121"/>
      <c r="B176" s="121"/>
      <c r="C176" s="122"/>
      <c r="D176" s="52"/>
      <c r="E176" s="52"/>
      <c r="F176" s="123"/>
      <c r="G176" s="124"/>
      <c r="H176" s="52"/>
      <c r="I176" s="52"/>
      <c r="J176" s="52"/>
      <c r="K176" s="121"/>
      <c r="L176" s="52"/>
      <c r="M176" s="121"/>
    </row>
    <row r="177" spans="1:13" ht="15.75">
      <c r="A177" s="121"/>
      <c r="B177" s="121"/>
      <c r="C177" s="122"/>
      <c r="D177" s="52"/>
      <c r="E177" s="52"/>
      <c r="F177" s="123"/>
      <c r="G177" s="124"/>
      <c r="H177" s="52"/>
      <c r="I177" s="52"/>
      <c r="J177" s="52"/>
      <c r="K177" s="121"/>
      <c r="L177" s="52"/>
      <c r="M177" s="121"/>
    </row>
    <row r="178" spans="1:13" ht="15.75">
      <c r="A178" s="121"/>
      <c r="B178" s="121"/>
      <c r="C178" s="122"/>
      <c r="D178" s="52"/>
      <c r="E178" s="52"/>
      <c r="F178" s="123"/>
      <c r="G178" s="124"/>
      <c r="H178" s="52"/>
      <c r="I178" s="52"/>
      <c r="J178" s="52"/>
      <c r="K178" s="121"/>
      <c r="L178" s="52"/>
      <c r="M178" s="121"/>
    </row>
    <row r="179" spans="1:13" ht="15.75">
      <c r="A179" s="121"/>
      <c r="B179" s="121"/>
      <c r="C179" s="122"/>
      <c r="D179" s="52"/>
      <c r="E179" s="52"/>
      <c r="F179" s="123"/>
      <c r="G179" s="124"/>
      <c r="H179" s="52"/>
      <c r="I179" s="52"/>
      <c r="J179" s="52"/>
      <c r="K179" s="121"/>
      <c r="L179" s="52"/>
      <c r="M179" s="121"/>
    </row>
    <row r="180" spans="1:13" ht="15.75">
      <c r="A180" s="121"/>
      <c r="B180" s="121"/>
      <c r="C180" s="122"/>
      <c r="D180" s="52"/>
      <c r="E180" s="52"/>
      <c r="F180" s="123"/>
      <c r="G180" s="124"/>
      <c r="H180" s="52"/>
      <c r="I180" s="52"/>
      <c r="J180" s="52"/>
      <c r="K180" s="121"/>
      <c r="L180" s="52"/>
      <c r="M180" s="121"/>
    </row>
    <row r="181" spans="1:13" ht="15.75">
      <c r="A181" s="121"/>
      <c r="B181" s="121"/>
      <c r="C181" s="122"/>
      <c r="D181" s="52"/>
      <c r="E181" s="52"/>
      <c r="F181" s="123"/>
      <c r="G181" s="124"/>
      <c r="H181" s="52"/>
      <c r="I181" s="52"/>
      <c r="J181" s="52"/>
      <c r="K181" s="121"/>
      <c r="L181" s="52"/>
      <c r="M181" s="121"/>
    </row>
    <row r="182" spans="1:13" ht="15.75">
      <c r="A182" s="121"/>
      <c r="B182" s="121"/>
      <c r="C182" s="122"/>
      <c r="D182" s="52"/>
      <c r="E182" s="52"/>
      <c r="F182" s="123"/>
      <c r="G182" s="124"/>
      <c r="H182" s="52"/>
      <c r="I182" s="52"/>
      <c r="J182" s="52"/>
      <c r="K182" s="121"/>
      <c r="L182" s="52"/>
      <c r="M182" s="121"/>
    </row>
    <row r="183" spans="1:13" ht="15.75">
      <c r="A183" s="121"/>
      <c r="B183" s="121"/>
      <c r="C183" s="122"/>
      <c r="D183" s="52"/>
      <c r="E183" s="52"/>
      <c r="F183" s="123"/>
      <c r="G183" s="124"/>
      <c r="H183" s="52"/>
      <c r="I183" s="52"/>
      <c r="J183" s="52"/>
      <c r="K183" s="121"/>
      <c r="L183" s="52"/>
      <c r="M183" s="121"/>
    </row>
    <row r="184" spans="1:13" ht="15.75">
      <c r="A184" s="121"/>
      <c r="B184" s="121"/>
      <c r="C184" s="122"/>
      <c r="D184" s="52"/>
      <c r="E184" s="52"/>
      <c r="F184" s="123"/>
      <c r="G184" s="124"/>
      <c r="H184" s="52"/>
      <c r="I184" s="52"/>
      <c r="J184" s="52"/>
      <c r="K184" s="121"/>
      <c r="L184" s="52"/>
      <c r="M184" s="121"/>
    </row>
    <row r="185" spans="1:13" ht="15.75">
      <c r="A185" s="121"/>
      <c r="B185" s="121"/>
      <c r="C185" s="122"/>
      <c r="D185" s="52"/>
      <c r="E185" s="52"/>
      <c r="F185" s="123"/>
      <c r="G185" s="124"/>
      <c r="H185" s="52"/>
      <c r="I185" s="52"/>
      <c r="J185" s="52"/>
      <c r="K185" s="121"/>
      <c r="L185" s="52"/>
      <c r="M185" s="121"/>
    </row>
    <row r="186" spans="1:13" ht="15.75">
      <c r="A186" s="121"/>
      <c r="B186" s="121"/>
      <c r="C186" s="122"/>
      <c r="D186" s="52"/>
      <c r="E186" s="52"/>
      <c r="F186" s="123"/>
      <c r="G186" s="124"/>
      <c r="H186" s="52"/>
      <c r="I186" s="52"/>
      <c r="J186" s="52"/>
      <c r="K186" s="121"/>
      <c r="L186" s="52"/>
      <c r="M186" s="121"/>
    </row>
    <row r="187" spans="1:13" ht="15.75">
      <c r="A187" s="121"/>
      <c r="B187" s="121"/>
      <c r="C187" s="122"/>
      <c r="D187" s="52"/>
      <c r="E187" s="52"/>
      <c r="F187" s="123"/>
      <c r="G187" s="124"/>
      <c r="H187" s="52"/>
      <c r="I187" s="52"/>
      <c r="J187" s="52"/>
      <c r="K187" s="121"/>
      <c r="L187" s="52"/>
      <c r="M187" s="121"/>
    </row>
    <row r="188" spans="1:13" ht="15.75">
      <c r="A188" s="121"/>
      <c r="B188" s="121"/>
      <c r="C188" s="122"/>
      <c r="D188" s="52"/>
      <c r="E188" s="52"/>
      <c r="F188" s="123"/>
      <c r="G188" s="124"/>
      <c r="H188" s="52"/>
      <c r="I188" s="52"/>
      <c r="J188" s="52"/>
      <c r="K188" s="121"/>
      <c r="L188" s="52"/>
      <c r="M188" s="121"/>
    </row>
    <row r="189" spans="1:13" ht="15.75">
      <c r="A189" s="121"/>
      <c r="B189" s="121"/>
      <c r="C189" s="122"/>
      <c r="D189" s="52"/>
      <c r="E189" s="52"/>
      <c r="F189" s="123"/>
      <c r="G189" s="124"/>
      <c r="H189" s="52"/>
      <c r="I189" s="52"/>
      <c r="J189" s="52"/>
      <c r="K189" s="121"/>
      <c r="L189" s="52"/>
      <c r="M189" s="121"/>
    </row>
    <row r="190" spans="1:13" ht="15.75">
      <c r="A190" s="121"/>
      <c r="B190" s="121"/>
      <c r="C190" s="122"/>
      <c r="D190" s="52"/>
      <c r="E190" s="52"/>
      <c r="F190" s="123"/>
      <c r="G190" s="124"/>
      <c r="H190" s="52"/>
      <c r="I190" s="52"/>
      <c r="J190" s="52"/>
      <c r="K190" s="121"/>
      <c r="L190" s="52"/>
      <c r="M190" s="121"/>
    </row>
    <row r="191" spans="1:13" ht="15.75">
      <c r="A191" s="121"/>
      <c r="B191" s="121"/>
      <c r="C191" s="122"/>
      <c r="D191" s="52"/>
      <c r="E191" s="52"/>
      <c r="F191" s="123"/>
      <c r="G191" s="124"/>
      <c r="H191" s="52"/>
      <c r="I191" s="52"/>
      <c r="J191" s="52"/>
      <c r="K191" s="121"/>
      <c r="L191" s="52"/>
      <c r="M191" s="121"/>
    </row>
    <row r="192" spans="1:13" ht="15.75">
      <c r="A192" s="121"/>
      <c r="B192" s="121"/>
      <c r="C192" s="122"/>
      <c r="D192" s="52"/>
      <c r="E192" s="52"/>
      <c r="F192" s="123"/>
      <c r="G192" s="124"/>
      <c r="H192" s="52"/>
      <c r="I192" s="52"/>
      <c r="J192" s="52"/>
      <c r="K192" s="121"/>
      <c r="L192" s="52"/>
      <c r="M192" s="121"/>
    </row>
    <row r="193" spans="1:13" ht="15.75">
      <c r="A193" s="121"/>
      <c r="B193" s="121"/>
      <c r="C193" s="122"/>
      <c r="D193" s="52"/>
      <c r="E193" s="52"/>
      <c r="F193" s="123"/>
      <c r="G193" s="124"/>
      <c r="H193" s="52"/>
      <c r="I193" s="52"/>
      <c r="J193" s="52"/>
      <c r="K193" s="121"/>
      <c r="L193" s="52"/>
      <c r="M193" s="121"/>
    </row>
    <row r="194" spans="1:13" ht="15.75">
      <c r="A194" s="121"/>
      <c r="B194" s="121"/>
      <c r="C194" s="122"/>
      <c r="D194" s="52"/>
      <c r="E194" s="52"/>
      <c r="F194" s="123"/>
      <c r="G194" s="124"/>
      <c r="H194" s="52"/>
      <c r="I194" s="52"/>
      <c r="J194" s="52"/>
      <c r="K194" s="121"/>
      <c r="L194" s="52"/>
      <c r="M194" s="121"/>
    </row>
    <row r="195" spans="1:13" ht="15.75">
      <c r="A195" s="121"/>
      <c r="B195" s="121"/>
      <c r="C195" s="122"/>
      <c r="D195" s="52"/>
      <c r="E195" s="52"/>
      <c r="F195" s="123"/>
      <c r="G195" s="124"/>
      <c r="H195" s="52"/>
      <c r="I195" s="52"/>
      <c r="J195" s="52"/>
      <c r="K195" s="121"/>
      <c r="L195" s="52"/>
      <c r="M195" s="121"/>
    </row>
    <row r="196" spans="1:13" ht="15.75">
      <c r="A196" s="121"/>
      <c r="B196" s="121"/>
      <c r="C196" s="122"/>
      <c r="D196" s="52"/>
      <c r="E196" s="52"/>
      <c r="F196" s="123"/>
      <c r="G196" s="124"/>
      <c r="H196" s="52"/>
      <c r="I196" s="52"/>
      <c r="J196" s="52"/>
      <c r="K196" s="121"/>
      <c r="L196" s="52"/>
      <c r="M196" s="121"/>
    </row>
    <row r="197" spans="1:13" ht="15.75">
      <c r="A197" s="121"/>
      <c r="B197" s="121"/>
      <c r="C197" s="122"/>
      <c r="D197" s="52"/>
      <c r="E197" s="52"/>
      <c r="F197" s="123"/>
      <c r="G197" s="124"/>
      <c r="H197" s="52"/>
      <c r="I197" s="52"/>
      <c r="J197" s="52"/>
      <c r="K197" s="121"/>
      <c r="L197" s="52"/>
      <c r="M197" s="121"/>
    </row>
    <row r="198" spans="1:13" ht="15.75">
      <c r="A198" s="121"/>
      <c r="B198" s="121"/>
      <c r="C198" s="122"/>
      <c r="D198" s="52"/>
      <c r="E198" s="52"/>
      <c r="F198" s="123"/>
      <c r="G198" s="124"/>
      <c r="H198" s="52"/>
      <c r="I198" s="52"/>
      <c r="J198" s="52"/>
      <c r="K198" s="121"/>
      <c r="L198" s="52"/>
      <c r="M198" s="121"/>
    </row>
    <row r="199" spans="1:13" ht="15.75">
      <c r="A199" s="121"/>
      <c r="B199" s="121"/>
      <c r="C199" s="122"/>
      <c r="D199" s="52"/>
      <c r="E199" s="52"/>
      <c r="F199" s="123"/>
      <c r="G199" s="124"/>
      <c r="H199" s="52"/>
      <c r="I199" s="52"/>
      <c r="J199" s="52"/>
      <c r="K199" s="121"/>
      <c r="L199" s="52"/>
      <c r="M199" s="121"/>
    </row>
    <row r="200" spans="1:13" ht="15.75">
      <c r="A200" s="121"/>
      <c r="B200" s="121"/>
      <c r="C200" s="122"/>
      <c r="D200" s="52"/>
      <c r="E200" s="52"/>
      <c r="F200" s="123"/>
      <c r="G200" s="124"/>
      <c r="H200" s="52"/>
      <c r="I200" s="52"/>
      <c r="J200" s="52"/>
      <c r="K200" s="121"/>
      <c r="L200" s="52"/>
      <c r="M200" s="121"/>
    </row>
    <row r="201" spans="1:13" ht="15.75">
      <c r="A201" s="121"/>
      <c r="B201" s="121"/>
      <c r="C201" s="122"/>
      <c r="D201" s="52"/>
      <c r="E201" s="52"/>
      <c r="F201" s="123"/>
      <c r="G201" s="124"/>
      <c r="H201" s="52"/>
      <c r="I201" s="52"/>
      <c r="J201" s="52"/>
      <c r="K201" s="121"/>
      <c r="L201" s="52"/>
      <c r="M201" s="121"/>
    </row>
    <row r="202" spans="1:13" ht="15.75">
      <c r="A202" s="121"/>
      <c r="B202" s="121"/>
      <c r="C202" s="122"/>
      <c r="D202" s="52"/>
      <c r="E202" s="52"/>
      <c r="F202" s="123"/>
      <c r="G202" s="124"/>
      <c r="H202" s="52"/>
      <c r="I202" s="52"/>
      <c r="J202" s="52"/>
      <c r="K202" s="121"/>
      <c r="L202" s="52"/>
      <c r="M202" s="121"/>
    </row>
    <row r="203" spans="1:13" ht="15.75">
      <c r="A203" s="121"/>
      <c r="B203" s="121"/>
      <c r="C203" s="122"/>
      <c r="D203" s="52"/>
      <c r="E203" s="52"/>
      <c r="F203" s="123"/>
      <c r="G203" s="124"/>
      <c r="H203" s="52"/>
      <c r="I203" s="52"/>
      <c r="J203" s="52"/>
      <c r="K203" s="121"/>
      <c r="L203" s="52"/>
      <c r="M203" s="121"/>
    </row>
    <row r="204" spans="1:13" ht="15.75">
      <c r="A204" s="121"/>
      <c r="B204" s="121"/>
      <c r="C204" s="122"/>
      <c r="D204" s="52"/>
      <c r="E204" s="52"/>
      <c r="F204" s="123"/>
      <c r="G204" s="124"/>
      <c r="H204" s="52"/>
      <c r="I204" s="52"/>
      <c r="J204" s="52"/>
      <c r="K204" s="121"/>
      <c r="L204" s="52"/>
      <c r="M204" s="121"/>
    </row>
    <row r="205" spans="1:13" ht="15.75">
      <c r="A205" s="121"/>
      <c r="B205" s="121"/>
      <c r="C205" s="122"/>
      <c r="D205" s="52"/>
      <c r="E205" s="52"/>
      <c r="F205" s="123"/>
      <c r="G205" s="124"/>
      <c r="H205" s="52"/>
      <c r="I205" s="52"/>
      <c r="J205" s="52"/>
      <c r="K205" s="121"/>
      <c r="L205" s="52"/>
      <c r="M205" s="121"/>
    </row>
    <row r="206" spans="1:13" ht="15.75">
      <c r="A206" s="121"/>
      <c r="B206" s="121"/>
      <c r="C206" s="122"/>
      <c r="D206" s="52"/>
      <c r="E206" s="52"/>
      <c r="F206" s="123"/>
      <c r="G206" s="124"/>
      <c r="H206" s="52"/>
      <c r="I206" s="52"/>
      <c r="J206" s="52"/>
      <c r="K206" s="121"/>
      <c r="L206" s="52"/>
      <c r="M206" s="121"/>
    </row>
    <row r="207" spans="1:13" ht="15.75">
      <c r="A207" s="121"/>
      <c r="B207" s="121"/>
      <c r="C207" s="122"/>
      <c r="D207" s="52"/>
      <c r="E207" s="52"/>
      <c r="F207" s="123"/>
      <c r="G207" s="124"/>
      <c r="H207" s="52"/>
      <c r="I207" s="52"/>
      <c r="J207" s="52"/>
      <c r="K207" s="121"/>
      <c r="L207" s="52"/>
      <c r="M207" s="121"/>
    </row>
    <row r="208" spans="1:13" ht="15.75">
      <c r="A208" s="121"/>
      <c r="B208" s="121"/>
      <c r="C208" s="122"/>
      <c r="D208" s="52"/>
      <c r="E208" s="52"/>
      <c r="F208" s="123"/>
      <c r="G208" s="124"/>
      <c r="H208" s="52"/>
      <c r="I208" s="52"/>
      <c r="J208" s="52"/>
      <c r="K208" s="121"/>
      <c r="L208" s="52"/>
      <c r="M208" s="121"/>
    </row>
    <row r="209" spans="1:13" ht="15.75">
      <c r="A209" s="121"/>
      <c r="B209" s="121"/>
      <c r="C209" s="122"/>
      <c r="D209" s="52"/>
      <c r="E209" s="52"/>
      <c r="F209" s="123"/>
      <c r="G209" s="124"/>
      <c r="H209" s="52"/>
      <c r="I209" s="52"/>
      <c r="J209" s="52"/>
      <c r="K209" s="121"/>
      <c r="L209" s="52"/>
      <c r="M209" s="121"/>
    </row>
    <row r="210" spans="1:13" ht="15.75">
      <c r="A210" s="121"/>
      <c r="B210" s="121"/>
      <c r="C210" s="122"/>
      <c r="D210" s="52"/>
      <c r="E210" s="52"/>
      <c r="F210" s="123"/>
      <c r="G210" s="124"/>
      <c r="H210" s="52"/>
      <c r="I210" s="52"/>
      <c r="J210" s="52"/>
      <c r="K210" s="121"/>
      <c r="L210" s="52"/>
      <c r="M210" s="121"/>
    </row>
    <row r="211" spans="1:13" ht="15.75">
      <c r="A211" s="121"/>
      <c r="B211" s="121"/>
      <c r="C211" s="122"/>
      <c r="D211" s="52"/>
      <c r="E211" s="52"/>
      <c r="F211" s="123"/>
      <c r="G211" s="124"/>
      <c r="H211" s="52"/>
      <c r="I211" s="52"/>
      <c r="J211" s="52"/>
      <c r="K211" s="121"/>
      <c r="L211" s="52"/>
      <c r="M211" s="121"/>
    </row>
    <row r="212" spans="1:13" ht="15.75">
      <c r="A212" s="121"/>
      <c r="B212" s="121"/>
      <c r="C212" s="122"/>
      <c r="D212" s="52"/>
      <c r="E212" s="52"/>
      <c r="F212" s="123"/>
      <c r="G212" s="124"/>
      <c r="H212" s="52"/>
      <c r="I212" s="52"/>
      <c r="J212" s="52"/>
      <c r="K212" s="121"/>
      <c r="L212" s="52"/>
      <c r="M212" s="121"/>
    </row>
    <row r="213" spans="1:13" ht="15.75">
      <c r="A213" s="121"/>
      <c r="B213" s="121"/>
      <c r="C213" s="122"/>
      <c r="D213" s="52"/>
      <c r="E213" s="52"/>
      <c r="F213" s="123"/>
      <c r="G213" s="124"/>
      <c r="H213" s="52"/>
      <c r="I213" s="52"/>
      <c r="J213" s="52"/>
      <c r="K213" s="121"/>
      <c r="L213" s="52"/>
      <c r="M213" s="121"/>
    </row>
    <row r="214" spans="1:13" ht="15.75">
      <c r="A214" s="121"/>
      <c r="B214" s="121"/>
      <c r="C214" s="122"/>
      <c r="D214" s="52"/>
      <c r="E214" s="52"/>
      <c r="F214" s="123"/>
      <c r="G214" s="124"/>
      <c r="H214" s="52"/>
      <c r="I214" s="52"/>
      <c r="J214" s="52"/>
      <c r="K214" s="121"/>
      <c r="L214" s="52"/>
      <c r="M214" s="121"/>
    </row>
    <row r="215" spans="1:13" ht="15.75">
      <c r="A215" s="121"/>
      <c r="B215" s="121"/>
      <c r="C215" s="122"/>
      <c r="D215" s="52"/>
      <c r="E215" s="52"/>
      <c r="F215" s="123"/>
      <c r="G215" s="124"/>
      <c r="H215" s="52"/>
      <c r="I215" s="52"/>
      <c r="J215" s="52"/>
      <c r="K215" s="121"/>
      <c r="L215" s="52"/>
      <c r="M215" s="121"/>
    </row>
    <row r="216" spans="1:13" ht="15.75">
      <c r="A216" s="121"/>
      <c r="B216" s="121"/>
      <c r="C216" s="122"/>
      <c r="D216" s="52"/>
      <c r="E216" s="52"/>
      <c r="F216" s="123"/>
      <c r="G216" s="124"/>
      <c r="H216" s="52"/>
      <c r="I216" s="52"/>
      <c r="J216" s="52"/>
      <c r="K216" s="121"/>
      <c r="L216" s="52"/>
      <c r="M216" s="121"/>
    </row>
    <row r="217" spans="1:13" ht="15.75">
      <c r="A217" s="121"/>
      <c r="B217" s="121"/>
      <c r="C217" s="122"/>
      <c r="D217" s="52"/>
      <c r="E217" s="52"/>
      <c r="F217" s="123"/>
      <c r="G217" s="124"/>
      <c r="H217" s="52"/>
      <c r="I217" s="52"/>
      <c r="J217" s="52"/>
      <c r="K217" s="121"/>
      <c r="L217" s="52"/>
      <c r="M217" s="121"/>
    </row>
    <row r="218" spans="1:13" ht="15.75">
      <c r="A218" s="121"/>
      <c r="B218" s="121"/>
      <c r="C218" s="122"/>
      <c r="D218" s="52"/>
      <c r="E218" s="52"/>
      <c r="F218" s="123"/>
      <c r="G218" s="124"/>
      <c r="H218" s="52"/>
      <c r="I218" s="52"/>
      <c r="J218" s="52"/>
      <c r="K218" s="121"/>
      <c r="L218" s="52"/>
      <c r="M218" s="121"/>
    </row>
    <row r="219" spans="1:13" ht="15.75">
      <c r="A219" s="121"/>
      <c r="B219" s="121"/>
      <c r="C219" s="122"/>
      <c r="D219" s="52"/>
      <c r="E219" s="52"/>
      <c r="F219" s="123"/>
      <c r="G219" s="124"/>
      <c r="H219" s="52"/>
      <c r="I219" s="52"/>
      <c r="J219" s="52"/>
      <c r="K219" s="121"/>
      <c r="L219" s="52"/>
      <c r="M219" s="121"/>
    </row>
    <row r="220" spans="1:13" ht="15.75">
      <c r="A220" s="121"/>
      <c r="B220" s="121"/>
      <c r="C220" s="122"/>
      <c r="D220" s="52"/>
      <c r="E220" s="52"/>
      <c r="F220" s="123"/>
      <c r="G220" s="124"/>
      <c r="H220" s="52"/>
      <c r="I220" s="52"/>
      <c r="J220" s="52"/>
      <c r="K220" s="121"/>
      <c r="L220" s="52"/>
      <c r="M220" s="121"/>
    </row>
    <row r="221" spans="1:13" ht="15.75">
      <c r="A221" s="121"/>
      <c r="B221" s="121"/>
      <c r="C221" s="122"/>
      <c r="D221" s="52"/>
      <c r="E221" s="52"/>
      <c r="F221" s="123"/>
      <c r="G221" s="124"/>
      <c r="H221" s="52"/>
      <c r="I221" s="52"/>
      <c r="J221" s="52"/>
      <c r="K221" s="121"/>
      <c r="L221" s="52"/>
      <c r="M221" s="121"/>
    </row>
    <row r="222" spans="1:13" ht="15.75">
      <c r="A222" s="121"/>
      <c r="B222" s="121"/>
      <c r="C222" s="122"/>
      <c r="D222" s="52"/>
      <c r="E222" s="52"/>
      <c r="F222" s="123"/>
      <c r="G222" s="124"/>
      <c r="H222" s="52"/>
      <c r="I222" s="52"/>
      <c r="J222" s="52"/>
      <c r="K222" s="121"/>
      <c r="L222" s="52"/>
      <c r="M222" s="121"/>
    </row>
    <row r="223" spans="1:13" ht="15.75">
      <c r="A223" s="121"/>
      <c r="B223" s="121"/>
      <c r="C223" s="122"/>
      <c r="D223" s="52"/>
      <c r="E223" s="52"/>
      <c r="F223" s="123"/>
      <c r="G223" s="124"/>
      <c r="H223" s="52"/>
      <c r="I223" s="52"/>
      <c r="J223" s="52"/>
      <c r="K223" s="121"/>
      <c r="L223" s="52"/>
      <c r="M223" s="121"/>
    </row>
    <row r="224" spans="1:13" ht="15.75">
      <c r="A224" s="121"/>
      <c r="B224" s="121"/>
      <c r="C224" s="122"/>
      <c r="D224" s="52"/>
      <c r="E224" s="52"/>
      <c r="F224" s="123"/>
      <c r="G224" s="124"/>
      <c r="H224" s="52"/>
      <c r="I224" s="52"/>
      <c r="J224" s="52"/>
      <c r="K224" s="121"/>
      <c r="L224" s="52"/>
      <c r="M224" s="121"/>
    </row>
    <row r="225" spans="1:13" ht="15.75">
      <c r="A225" s="121"/>
      <c r="B225" s="121"/>
      <c r="C225" s="122"/>
      <c r="D225" s="52"/>
      <c r="E225" s="52"/>
      <c r="F225" s="123"/>
      <c r="G225" s="124"/>
      <c r="H225" s="52"/>
      <c r="I225" s="52"/>
      <c r="J225" s="52"/>
      <c r="K225" s="121"/>
      <c r="L225" s="52"/>
      <c r="M225" s="121"/>
    </row>
    <row r="226" spans="1:13" ht="15.75">
      <c r="A226" s="121"/>
      <c r="B226" s="121"/>
      <c r="C226" s="122"/>
      <c r="D226" s="52"/>
      <c r="E226" s="52"/>
      <c r="F226" s="123"/>
      <c r="G226" s="124"/>
      <c r="H226" s="52"/>
      <c r="I226" s="52"/>
      <c r="J226" s="52"/>
      <c r="K226" s="121"/>
      <c r="L226" s="52"/>
      <c r="M226" s="121"/>
    </row>
    <row r="227" spans="1:13" ht="15.75">
      <c r="A227" s="121"/>
      <c r="B227" s="121"/>
      <c r="C227" s="122"/>
      <c r="D227" s="52"/>
      <c r="E227" s="52"/>
      <c r="F227" s="123"/>
      <c r="G227" s="124"/>
      <c r="H227" s="52"/>
      <c r="I227" s="52"/>
      <c r="J227" s="52"/>
      <c r="K227" s="121"/>
      <c r="L227" s="52"/>
      <c r="M227" s="121"/>
    </row>
    <row r="228" spans="1:13" ht="15.75">
      <c r="A228" s="121"/>
      <c r="B228" s="121"/>
      <c r="C228" s="122"/>
      <c r="D228" s="52"/>
      <c r="E228" s="52"/>
      <c r="F228" s="123"/>
      <c r="G228" s="124"/>
      <c r="H228" s="52"/>
      <c r="I228" s="52"/>
      <c r="J228" s="52"/>
      <c r="K228" s="121"/>
      <c r="L228" s="52"/>
      <c r="M228" s="121"/>
    </row>
    <row r="229" spans="1:13" ht="15.75">
      <c r="A229" s="121"/>
      <c r="B229" s="121"/>
      <c r="C229" s="122"/>
      <c r="D229" s="52"/>
      <c r="E229" s="52"/>
      <c r="F229" s="123"/>
      <c r="G229" s="124"/>
      <c r="H229" s="52"/>
      <c r="I229" s="52"/>
      <c r="J229" s="52"/>
      <c r="K229" s="121"/>
      <c r="L229" s="52"/>
      <c r="M229" s="121"/>
    </row>
    <row r="230" spans="1:13" ht="15.75">
      <c r="A230" s="121"/>
      <c r="B230" s="121"/>
      <c r="C230" s="122"/>
      <c r="D230" s="52"/>
      <c r="E230" s="52"/>
      <c r="F230" s="123"/>
      <c r="G230" s="124"/>
      <c r="H230" s="52"/>
      <c r="I230" s="52"/>
      <c r="J230" s="52"/>
      <c r="K230" s="121"/>
      <c r="L230" s="52"/>
      <c r="M230" s="121"/>
    </row>
    <row r="231" spans="1:13" ht="15.75">
      <c r="A231" s="121"/>
      <c r="B231" s="121"/>
      <c r="C231" s="122"/>
      <c r="D231" s="52"/>
      <c r="E231" s="52"/>
      <c r="F231" s="123"/>
      <c r="G231" s="124"/>
      <c r="H231" s="52"/>
      <c r="I231" s="52"/>
      <c r="J231" s="52"/>
      <c r="K231" s="121"/>
      <c r="L231" s="52"/>
      <c r="M231" s="121"/>
    </row>
    <row r="232" spans="1:13" ht="15.75">
      <c r="A232" s="121"/>
      <c r="B232" s="121"/>
      <c r="C232" s="122"/>
      <c r="D232" s="52"/>
      <c r="E232" s="52"/>
      <c r="F232" s="123"/>
      <c r="G232" s="124"/>
      <c r="H232" s="52"/>
      <c r="I232" s="52"/>
      <c r="J232" s="52"/>
      <c r="K232" s="121"/>
      <c r="L232" s="52"/>
      <c r="M232" s="121"/>
    </row>
    <row r="233" spans="1:13" ht="15.75">
      <c r="A233" s="121"/>
      <c r="B233" s="121"/>
      <c r="C233" s="122"/>
      <c r="D233" s="52"/>
      <c r="E233" s="52"/>
      <c r="F233" s="123"/>
      <c r="G233" s="124"/>
      <c r="H233" s="52"/>
      <c r="I233" s="52"/>
      <c r="J233" s="52"/>
      <c r="K233" s="121"/>
      <c r="L233" s="52"/>
      <c r="M233" s="121"/>
    </row>
    <row r="234" spans="1:13" ht="15.75">
      <c r="A234" s="121"/>
      <c r="B234" s="121"/>
      <c r="C234" s="122"/>
      <c r="D234" s="52"/>
      <c r="E234" s="52"/>
      <c r="F234" s="123"/>
      <c r="G234" s="124"/>
      <c r="H234" s="52"/>
      <c r="I234" s="52"/>
      <c r="J234" s="52"/>
      <c r="K234" s="121"/>
      <c r="L234" s="52"/>
      <c r="M234" s="121"/>
    </row>
    <row r="235" spans="1:13" ht="15.75">
      <c r="A235" s="121"/>
      <c r="B235" s="121"/>
      <c r="C235" s="122"/>
      <c r="D235" s="52"/>
      <c r="E235" s="52"/>
      <c r="F235" s="123"/>
      <c r="G235" s="124"/>
      <c r="H235" s="52"/>
      <c r="I235" s="52"/>
      <c r="J235" s="52"/>
      <c r="K235" s="121"/>
      <c r="L235" s="52"/>
      <c r="M235" s="121"/>
    </row>
    <row r="236" spans="1:13" ht="15.75">
      <c r="A236" s="121"/>
      <c r="B236" s="121"/>
      <c r="C236" s="122"/>
      <c r="D236" s="52"/>
      <c r="E236" s="52"/>
      <c r="F236" s="123"/>
      <c r="G236" s="124"/>
      <c r="H236" s="52"/>
      <c r="I236" s="52"/>
      <c r="J236" s="52"/>
      <c r="K236" s="121"/>
      <c r="L236" s="52"/>
      <c r="M236" s="121"/>
    </row>
    <row r="237" spans="1:13" ht="15.75">
      <c r="A237" s="121"/>
      <c r="B237" s="121"/>
      <c r="C237" s="122"/>
      <c r="D237" s="52"/>
      <c r="E237" s="52"/>
      <c r="F237" s="123"/>
      <c r="G237" s="124"/>
      <c r="H237" s="52"/>
      <c r="I237" s="52"/>
      <c r="J237" s="52"/>
      <c r="K237" s="121"/>
      <c r="L237" s="52"/>
      <c r="M237" s="121"/>
    </row>
    <row r="238" spans="1:13" ht="15.75">
      <c r="A238" s="121"/>
      <c r="B238" s="121"/>
      <c r="C238" s="122"/>
      <c r="D238" s="52"/>
      <c r="E238" s="52"/>
      <c r="F238" s="123"/>
      <c r="G238" s="124"/>
      <c r="H238" s="52"/>
      <c r="I238" s="52"/>
      <c r="J238" s="52"/>
      <c r="K238" s="121"/>
      <c r="L238" s="52"/>
      <c r="M238" s="121"/>
    </row>
    <row r="239" spans="1:13" ht="15.75">
      <c r="A239" s="121"/>
      <c r="B239" s="121"/>
      <c r="C239" s="122"/>
      <c r="D239" s="52"/>
      <c r="E239" s="52"/>
      <c r="F239" s="123"/>
      <c r="G239" s="124"/>
      <c r="H239" s="52"/>
      <c r="I239" s="52"/>
      <c r="J239" s="52"/>
      <c r="K239" s="121"/>
      <c r="L239" s="52"/>
      <c r="M239" s="121"/>
    </row>
    <row r="240" spans="1:13" ht="15.75">
      <c r="A240" s="121"/>
      <c r="B240" s="121"/>
      <c r="C240" s="122"/>
      <c r="D240" s="52"/>
      <c r="E240" s="52"/>
      <c r="F240" s="123"/>
      <c r="G240" s="124"/>
      <c r="H240" s="52"/>
      <c r="I240" s="52"/>
      <c r="J240" s="52"/>
      <c r="K240" s="121"/>
      <c r="L240" s="52"/>
      <c r="M240" s="121"/>
    </row>
    <row r="241" spans="1:13" ht="15.75">
      <c r="A241" s="121"/>
      <c r="B241" s="121"/>
      <c r="C241" s="122"/>
      <c r="D241" s="52"/>
      <c r="E241" s="52"/>
      <c r="F241" s="123"/>
      <c r="G241" s="124"/>
      <c r="H241" s="52"/>
      <c r="I241" s="52"/>
      <c r="J241" s="52"/>
      <c r="K241" s="121"/>
      <c r="L241" s="52"/>
      <c r="M241" s="121"/>
    </row>
    <row r="242" spans="1:13" ht="15.75">
      <c r="A242" s="121"/>
      <c r="B242" s="121"/>
      <c r="C242" s="122"/>
      <c r="D242" s="52"/>
      <c r="E242" s="52"/>
      <c r="F242" s="123"/>
      <c r="G242" s="124"/>
      <c r="H242" s="52"/>
      <c r="I242" s="52"/>
      <c r="J242" s="52"/>
      <c r="K242" s="121"/>
      <c r="L242" s="52"/>
      <c r="M242" s="121"/>
    </row>
    <row r="243" spans="1:13" ht="15.75">
      <c r="A243" s="121"/>
      <c r="B243" s="121"/>
      <c r="C243" s="122"/>
      <c r="D243" s="52"/>
      <c r="E243" s="52"/>
      <c r="F243" s="123"/>
      <c r="G243" s="124"/>
      <c r="H243" s="52"/>
      <c r="I243" s="52"/>
      <c r="J243" s="52"/>
      <c r="K243" s="121"/>
      <c r="L243" s="52"/>
      <c r="M243" s="121"/>
    </row>
    <row r="244" spans="1:13" ht="15.75">
      <c r="A244" s="121"/>
      <c r="B244" s="121"/>
      <c r="C244" s="122"/>
      <c r="D244" s="52"/>
      <c r="E244" s="52"/>
      <c r="F244" s="123"/>
      <c r="G244" s="124"/>
      <c r="H244" s="52"/>
      <c r="I244" s="52"/>
      <c r="J244" s="52"/>
      <c r="K244" s="121"/>
      <c r="L244" s="52"/>
      <c r="M244" s="121"/>
    </row>
    <row r="245" spans="1:13" ht="15.75">
      <c r="A245" s="121"/>
      <c r="B245" s="121"/>
      <c r="C245" s="122"/>
      <c r="D245" s="52"/>
      <c r="E245" s="52"/>
      <c r="F245" s="123"/>
      <c r="G245" s="124"/>
      <c r="H245" s="52"/>
      <c r="I245" s="52"/>
      <c r="J245" s="52"/>
      <c r="K245" s="121"/>
      <c r="L245" s="52"/>
      <c r="M245" s="121"/>
    </row>
    <row r="246" spans="1:13" ht="15.75">
      <c r="A246" s="121"/>
      <c r="B246" s="121"/>
      <c r="C246" s="122"/>
      <c r="D246" s="52"/>
      <c r="E246" s="52"/>
      <c r="F246" s="123"/>
      <c r="G246" s="124"/>
      <c r="H246" s="52"/>
      <c r="I246" s="52"/>
      <c r="J246" s="52"/>
      <c r="K246" s="121"/>
      <c r="L246" s="52"/>
      <c r="M246" s="121"/>
    </row>
    <row r="247" spans="1:13" ht="15.75">
      <c r="A247" s="121"/>
      <c r="B247" s="121"/>
      <c r="C247" s="122"/>
      <c r="D247" s="52"/>
      <c r="E247" s="52"/>
      <c r="F247" s="123"/>
      <c r="G247" s="124"/>
      <c r="H247" s="52"/>
      <c r="I247" s="52"/>
      <c r="J247" s="52"/>
      <c r="K247" s="121"/>
      <c r="L247" s="52"/>
      <c r="M247" s="121"/>
    </row>
    <row r="248" spans="1:13" ht="15.75">
      <c r="A248" s="121"/>
      <c r="B248" s="121"/>
      <c r="C248" s="122"/>
      <c r="D248" s="52"/>
      <c r="E248" s="52"/>
      <c r="F248" s="123"/>
      <c r="G248" s="124"/>
      <c r="H248" s="52"/>
      <c r="I248" s="52"/>
      <c r="J248" s="52"/>
      <c r="K248" s="121"/>
      <c r="L248" s="52"/>
      <c r="M248" s="121"/>
    </row>
    <row r="249" spans="1:13" ht="15.75">
      <c r="A249" s="121"/>
      <c r="B249" s="121"/>
      <c r="C249" s="122"/>
      <c r="D249" s="52"/>
      <c r="E249" s="52"/>
      <c r="F249" s="123"/>
      <c r="G249" s="124"/>
      <c r="H249" s="52"/>
      <c r="I249" s="52"/>
      <c r="J249" s="52"/>
      <c r="K249" s="121"/>
      <c r="L249" s="52"/>
      <c r="M249" s="121"/>
    </row>
    <row r="250" spans="1:13" ht="15.75">
      <c r="A250" s="121"/>
      <c r="B250" s="121"/>
      <c r="C250" s="122"/>
      <c r="D250" s="52"/>
      <c r="E250" s="52"/>
      <c r="F250" s="123"/>
      <c r="G250" s="124"/>
      <c r="H250" s="52"/>
      <c r="I250" s="52"/>
      <c r="J250" s="52"/>
      <c r="K250" s="121"/>
      <c r="L250" s="52"/>
      <c r="M250" s="121"/>
    </row>
    <row r="251" spans="1:13" ht="15.75">
      <c r="A251" s="121"/>
      <c r="B251" s="121"/>
      <c r="C251" s="122"/>
      <c r="D251" s="52"/>
      <c r="E251" s="52"/>
      <c r="F251" s="123"/>
      <c r="G251" s="124"/>
      <c r="H251" s="52"/>
      <c r="I251" s="52"/>
      <c r="J251" s="52"/>
      <c r="K251" s="121"/>
      <c r="L251" s="52"/>
      <c r="M251" s="121"/>
    </row>
    <row r="252" spans="1:13" ht="15.75">
      <c r="A252" s="121"/>
      <c r="B252" s="121"/>
      <c r="C252" s="122"/>
      <c r="D252" s="52"/>
      <c r="E252" s="52"/>
      <c r="F252" s="123"/>
      <c r="G252" s="124"/>
      <c r="H252" s="52"/>
      <c r="I252" s="52"/>
      <c r="J252" s="52"/>
      <c r="K252" s="121"/>
      <c r="L252" s="52"/>
      <c r="M252" s="121"/>
    </row>
    <row r="253" spans="1:13" ht="15.75">
      <c r="A253" s="121"/>
      <c r="B253" s="121"/>
      <c r="C253" s="122"/>
      <c r="D253" s="52"/>
      <c r="E253" s="52"/>
      <c r="F253" s="123"/>
      <c r="G253" s="124"/>
      <c r="H253" s="52"/>
      <c r="I253" s="52"/>
      <c r="J253" s="52"/>
      <c r="K253" s="121"/>
      <c r="L253" s="52"/>
      <c r="M253" s="121"/>
    </row>
    <row r="254" spans="1:13" ht="15.75">
      <c r="A254" s="121"/>
      <c r="B254" s="121"/>
      <c r="C254" s="122"/>
      <c r="D254" s="52"/>
      <c r="E254" s="52"/>
      <c r="F254" s="123"/>
      <c r="G254" s="124"/>
      <c r="H254" s="52"/>
      <c r="I254" s="52"/>
      <c r="J254" s="52"/>
      <c r="K254" s="121"/>
      <c r="L254" s="52"/>
      <c r="M254" s="121"/>
    </row>
    <row r="255" spans="1:13" ht="15.75">
      <c r="A255" s="121"/>
      <c r="B255" s="121"/>
      <c r="C255" s="122"/>
      <c r="D255" s="52"/>
      <c r="E255" s="52"/>
      <c r="F255" s="123"/>
      <c r="G255" s="124"/>
      <c r="H255" s="52"/>
      <c r="I255" s="52"/>
      <c r="J255" s="52"/>
      <c r="K255" s="121"/>
      <c r="L255" s="52"/>
      <c r="M255" s="121"/>
    </row>
    <row r="256" spans="1:13" ht="15.75">
      <c r="A256" s="121"/>
      <c r="B256" s="121"/>
      <c r="C256" s="122"/>
      <c r="D256" s="52"/>
      <c r="E256" s="52"/>
      <c r="F256" s="123"/>
      <c r="G256" s="124"/>
      <c r="H256" s="52"/>
      <c r="I256" s="52"/>
      <c r="J256" s="52"/>
      <c r="K256" s="121"/>
      <c r="L256" s="52"/>
      <c r="M256" s="121"/>
    </row>
    <row r="257" spans="1:13" ht="15.75">
      <c r="A257" s="121"/>
      <c r="B257" s="121"/>
      <c r="C257" s="122"/>
      <c r="D257" s="52"/>
      <c r="E257" s="52"/>
      <c r="F257" s="123"/>
      <c r="G257" s="124"/>
      <c r="H257" s="52"/>
      <c r="I257" s="52"/>
      <c r="J257" s="52"/>
      <c r="K257" s="121"/>
      <c r="L257" s="52"/>
      <c r="M257" s="121"/>
    </row>
    <row r="258" spans="1:13" ht="15.75">
      <c r="A258" s="121"/>
      <c r="B258" s="121"/>
      <c r="C258" s="122"/>
      <c r="D258" s="52"/>
      <c r="E258" s="52"/>
      <c r="F258" s="123"/>
      <c r="G258" s="124"/>
      <c r="H258" s="52"/>
      <c r="I258" s="52"/>
      <c r="J258" s="52"/>
      <c r="K258" s="121"/>
      <c r="L258" s="52"/>
      <c r="M258" s="121"/>
    </row>
    <row r="259" spans="1:13" ht="15.75">
      <c r="A259" s="121"/>
      <c r="B259" s="121"/>
      <c r="C259" s="122"/>
      <c r="D259" s="52"/>
      <c r="E259" s="52"/>
      <c r="F259" s="123"/>
      <c r="G259" s="124"/>
      <c r="H259" s="52"/>
      <c r="I259" s="52"/>
      <c r="J259" s="52"/>
      <c r="K259" s="121"/>
      <c r="L259" s="52"/>
      <c r="M259" s="121"/>
    </row>
    <row r="260" spans="1:13" ht="15.75">
      <c r="A260" s="121"/>
      <c r="B260" s="121"/>
      <c r="C260" s="122"/>
      <c r="D260" s="52"/>
      <c r="E260" s="52"/>
      <c r="F260" s="123"/>
      <c r="G260" s="124"/>
      <c r="H260" s="52"/>
      <c r="I260" s="52"/>
      <c r="J260" s="52"/>
      <c r="K260" s="121"/>
      <c r="L260" s="52"/>
      <c r="M260" s="121"/>
    </row>
    <row r="261" spans="1:13" ht="15.75">
      <c r="A261" s="121"/>
      <c r="B261" s="121"/>
      <c r="C261" s="122"/>
      <c r="D261" s="52"/>
      <c r="E261" s="52"/>
      <c r="F261" s="123"/>
      <c r="G261" s="124"/>
      <c r="H261" s="52"/>
      <c r="I261" s="52"/>
      <c r="J261" s="52"/>
      <c r="K261" s="121"/>
      <c r="L261" s="52"/>
      <c r="M261" s="121"/>
    </row>
    <row r="262" spans="1:13" ht="15.75">
      <c r="A262" s="121"/>
      <c r="B262" s="121"/>
      <c r="C262" s="122"/>
      <c r="D262" s="52"/>
      <c r="E262" s="52"/>
      <c r="F262" s="123"/>
      <c r="G262" s="124"/>
      <c r="H262" s="52"/>
      <c r="I262" s="52"/>
      <c r="J262" s="52"/>
      <c r="K262" s="121"/>
      <c r="L262" s="52"/>
      <c r="M262" s="121"/>
    </row>
    <row r="263" spans="1:13" ht="15.75">
      <c r="A263" s="121"/>
      <c r="B263" s="121"/>
      <c r="C263" s="122"/>
      <c r="D263" s="52"/>
      <c r="E263" s="52"/>
      <c r="F263" s="123"/>
      <c r="G263" s="124"/>
      <c r="H263" s="52"/>
      <c r="I263" s="52"/>
      <c r="J263" s="52"/>
      <c r="K263" s="121"/>
      <c r="L263" s="52"/>
      <c r="M263" s="121"/>
    </row>
    <row r="264" spans="1:13" ht="15.75">
      <c r="A264" s="121"/>
      <c r="B264" s="121"/>
      <c r="C264" s="122"/>
      <c r="D264" s="52"/>
      <c r="E264" s="52"/>
      <c r="F264" s="123"/>
      <c r="G264" s="124"/>
      <c r="H264" s="52"/>
      <c r="I264" s="52"/>
      <c r="J264" s="52"/>
      <c r="K264" s="121"/>
      <c r="L264" s="52"/>
      <c r="M264" s="121"/>
    </row>
    <row r="265" spans="1:13" ht="15.75">
      <c r="A265" s="121"/>
      <c r="B265" s="121"/>
      <c r="C265" s="122"/>
      <c r="D265" s="52"/>
      <c r="E265" s="52"/>
      <c r="F265" s="123"/>
      <c r="G265" s="124"/>
      <c r="H265" s="52"/>
      <c r="I265" s="52"/>
      <c r="J265" s="52"/>
      <c r="K265" s="121"/>
      <c r="L265" s="52"/>
      <c r="M265" s="121"/>
    </row>
    <row r="266" spans="1:13" ht="15.75">
      <c r="A266" s="121"/>
      <c r="B266" s="121"/>
      <c r="C266" s="122"/>
      <c r="D266" s="52"/>
      <c r="E266" s="52"/>
      <c r="F266" s="123"/>
      <c r="G266" s="124"/>
      <c r="H266" s="52"/>
      <c r="I266" s="52"/>
      <c r="J266" s="52"/>
      <c r="K266" s="121"/>
      <c r="L266" s="52"/>
      <c r="M266" s="121"/>
    </row>
    <row r="267" spans="1:13" ht="15.75">
      <c r="A267" s="121"/>
      <c r="B267" s="121"/>
      <c r="C267" s="122"/>
      <c r="D267" s="52"/>
      <c r="E267" s="52"/>
      <c r="F267" s="123"/>
      <c r="G267" s="124"/>
      <c r="H267" s="52"/>
      <c r="I267" s="52"/>
      <c r="J267" s="52"/>
      <c r="K267" s="121"/>
      <c r="L267" s="52"/>
      <c r="M267" s="121"/>
    </row>
    <row r="268" spans="1:13" ht="15.75">
      <c r="A268" s="121"/>
      <c r="B268" s="121"/>
      <c r="C268" s="122"/>
      <c r="D268" s="52"/>
      <c r="E268" s="52"/>
      <c r="F268" s="123"/>
      <c r="G268" s="124"/>
      <c r="H268" s="52"/>
      <c r="I268" s="52"/>
      <c r="J268" s="52"/>
      <c r="K268" s="121"/>
      <c r="L268" s="52"/>
      <c r="M268" s="121"/>
    </row>
    <row r="269" spans="1:13" ht="15.75">
      <c r="A269" s="121"/>
      <c r="B269" s="121"/>
      <c r="C269" s="122"/>
      <c r="D269" s="52"/>
      <c r="E269" s="52"/>
      <c r="F269" s="123"/>
      <c r="G269" s="124"/>
      <c r="H269" s="52"/>
      <c r="I269" s="52"/>
      <c r="J269" s="52"/>
      <c r="K269" s="121"/>
      <c r="L269" s="52"/>
      <c r="M269" s="121"/>
    </row>
    <row r="270" spans="1:13" ht="15.75">
      <c r="A270" s="121"/>
      <c r="B270" s="121"/>
      <c r="C270" s="122"/>
      <c r="D270" s="52"/>
      <c r="E270" s="52"/>
      <c r="F270" s="123"/>
      <c r="G270" s="124"/>
      <c r="H270" s="52"/>
      <c r="I270" s="52"/>
      <c r="J270" s="52"/>
      <c r="K270" s="121"/>
      <c r="L270" s="52"/>
      <c r="M270" s="121"/>
    </row>
    <row r="271" spans="1:13" ht="15.75">
      <c r="A271" s="121"/>
      <c r="B271" s="121"/>
      <c r="C271" s="122"/>
      <c r="D271" s="52"/>
      <c r="E271" s="52"/>
      <c r="F271" s="123"/>
      <c r="G271" s="124"/>
      <c r="H271" s="52"/>
      <c r="I271" s="52"/>
      <c r="J271" s="52"/>
      <c r="K271" s="121"/>
      <c r="L271" s="52"/>
      <c r="M271" s="121"/>
    </row>
    <row r="272" spans="1:13" ht="15.75">
      <c r="A272" s="121"/>
      <c r="B272" s="121"/>
      <c r="C272" s="122"/>
      <c r="D272" s="52"/>
      <c r="E272" s="52"/>
      <c r="F272" s="123"/>
      <c r="G272" s="124"/>
      <c r="H272" s="52"/>
      <c r="I272" s="52"/>
      <c r="J272" s="52"/>
      <c r="K272" s="121"/>
      <c r="L272" s="52"/>
      <c r="M272" s="121"/>
    </row>
    <row r="273" spans="1:13" ht="15.75">
      <c r="A273" s="121"/>
      <c r="B273" s="121"/>
      <c r="C273" s="122"/>
      <c r="D273" s="52"/>
      <c r="E273" s="52"/>
      <c r="F273" s="123"/>
      <c r="G273" s="124"/>
      <c r="H273" s="52"/>
      <c r="I273" s="52"/>
      <c r="J273" s="52"/>
      <c r="K273" s="121"/>
      <c r="L273" s="52"/>
      <c r="M273" s="121"/>
    </row>
    <row r="274" spans="1:13" ht="15.75">
      <c r="A274" s="121"/>
      <c r="B274" s="121"/>
      <c r="C274" s="122"/>
      <c r="D274" s="52"/>
      <c r="E274" s="52"/>
      <c r="F274" s="123"/>
      <c r="G274" s="124"/>
      <c r="H274" s="52"/>
      <c r="I274" s="52"/>
      <c r="J274" s="52"/>
      <c r="K274" s="121"/>
      <c r="L274" s="52"/>
      <c r="M274" s="121"/>
    </row>
    <row r="275" spans="1:13" ht="15.75">
      <c r="A275" s="121"/>
      <c r="B275" s="121"/>
      <c r="C275" s="122"/>
      <c r="D275" s="52"/>
      <c r="E275" s="52"/>
      <c r="F275" s="123"/>
      <c r="G275" s="124"/>
      <c r="H275" s="52"/>
      <c r="I275" s="52"/>
      <c r="J275" s="52"/>
      <c r="K275" s="121"/>
      <c r="L275" s="52"/>
      <c r="M275" s="121"/>
    </row>
    <row r="276" spans="1:13" ht="15.75">
      <c r="A276" s="121"/>
      <c r="B276" s="121"/>
      <c r="C276" s="122"/>
      <c r="D276" s="52"/>
      <c r="E276" s="52"/>
      <c r="F276" s="123"/>
      <c r="G276" s="124"/>
      <c r="H276" s="52"/>
      <c r="I276" s="52"/>
      <c r="J276" s="52"/>
      <c r="K276" s="121"/>
      <c r="L276" s="52"/>
      <c r="M276" s="121"/>
    </row>
    <row r="277" spans="1:13" ht="15.75">
      <c r="A277" s="121"/>
      <c r="B277" s="121"/>
      <c r="C277" s="122"/>
      <c r="D277" s="52"/>
      <c r="E277" s="52"/>
      <c r="F277" s="123"/>
      <c r="G277" s="124"/>
      <c r="H277" s="52"/>
      <c r="I277" s="52"/>
      <c r="J277" s="52"/>
      <c r="K277" s="121"/>
      <c r="L277" s="52"/>
      <c r="M277" s="121"/>
    </row>
    <row r="278" spans="1:13" ht="15.75">
      <c r="A278" s="121"/>
      <c r="B278" s="121"/>
      <c r="C278" s="122"/>
      <c r="D278" s="52"/>
      <c r="E278" s="52"/>
      <c r="F278" s="123"/>
      <c r="G278" s="124"/>
      <c r="H278" s="52"/>
      <c r="I278" s="52"/>
      <c r="J278" s="52"/>
      <c r="K278" s="121"/>
      <c r="L278" s="52"/>
      <c r="M278" s="121"/>
    </row>
    <row r="279" spans="1:13" ht="15.75">
      <c r="A279" s="121"/>
      <c r="B279" s="121"/>
      <c r="C279" s="122"/>
      <c r="D279" s="52"/>
      <c r="E279" s="52"/>
      <c r="F279" s="123"/>
      <c r="G279" s="124"/>
      <c r="H279" s="52"/>
      <c r="I279" s="52"/>
      <c r="J279" s="52"/>
      <c r="K279" s="121"/>
      <c r="L279" s="52"/>
      <c r="M279" s="121"/>
    </row>
    <row r="280" spans="1:13" ht="15.75">
      <c r="A280" s="121"/>
      <c r="B280" s="121"/>
      <c r="C280" s="122"/>
      <c r="D280" s="52"/>
      <c r="E280" s="52"/>
      <c r="F280" s="123"/>
      <c r="G280" s="124"/>
      <c r="H280" s="52"/>
      <c r="I280" s="52"/>
      <c r="J280" s="52"/>
      <c r="K280" s="121"/>
      <c r="L280" s="52"/>
      <c r="M280" s="121"/>
    </row>
    <row r="281" spans="1:13" ht="15.75">
      <c r="A281" s="121"/>
      <c r="B281" s="121"/>
      <c r="C281" s="122"/>
      <c r="D281" s="52"/>
      <c r="E281" s="52"/>
      <c r="F281" s="123"/>
      <c r="G281" s="124"/>
      <c r="H281" s="52"/>
      <c r="I281" s="52"/>
      <c r="J281" s="52"/>
      <c r="K281" s="121"/>
      <c r="L281" s="52"/>
      <c r="M281" s="121"/>
    </row>
    <row r="282" spans="1:13" ht="15.75">
      <c r="A282" s="121"/>
      <c r="B282" s="121"/>
      <c r="C282" s="122"/>
      <c r="D282" s="52"/>
      <c r="E282" s="52"/>
      <c r="F282" s="123"/>
      <c r="G282" s="124"/>
      <c r="H282" s="52"/>
      <c r="I282" s="52"/>
      <c r="J282" s="52"/>
      <c r="K282" s="121"/>
      <c r="L282" s="52"/>
      <c r="M282" s="121"/>
    </row>
    <row r="283" spans="1:13" ht="15.75">
      <c r="A283" s="121"/>
      <c r="B283" s="121"/>
      <c r="C283" s="122"/>
      <c r="D283" s="52"/>
      <c r="E283" s="52"/>
      <c r="F283" s="123"/>
      <c r="G283" s="124"/>
      <c r="H283" s="52"/>
      <c r="I283" s="52"/>
      <c r="J283" s="52"/>
      <c r="K283" s="121"/>
      <c r="L283" s="52"/>
      <c r="M283" s="121"/>
    </row>
    <row r="284" spans="1:13" ht="15.75">
      <c r="A284" s="121"/>
      <c r="B284" s="121"/>
      <c r="C284" s="122"/>
      <c r="D284" s="52"/>
      <c r="E284" s="52"/>
      <c r="F284" s="123"/>
      <c r="G284" s="124"/>
      <c r="H284" s="52"/>
      <c r="I284" s="52"/>
      <c r="J284" s="52"/>
      <c r="K284" s="121"/>
      <c r="L284" s="52"/>
      <c r="M284" s="121"/>
    </row>
    <row r="285" spans="1:13" ht="15.75">
      <c r="A285" s="121"/>
      <c r="B285" s="121"/>
      <c r="C285" s="122"/>
      <c r="D285" s="52"/>
      <c r="E285" s="52"/>
      <c r="F285" s="123"/>
      <c r="G285" s="124"/>
      <c r="H285" s="52"/>
      <c r="I285" s="52"/>
      <c r="J285" s="52"/>
      <c r="K285" s="121"/>
      <c r="L285" s="52"/>
      <c r="M285" s="121"/>
    </row>
    <row r="286" spans="1:13" ht="15.75">
      <c r="A286" s="121"/>
      <c r="B286" s="121"/>
      <c r="C286" s="122"/>
      <c r="D286" s="52"/>
      <c r="E286" s="52"/>
      <c r="F286" s="123"/>
      <c r="G286" s="124"/>
      <c r="H286" s="52"/>
      <c r="I286" s="52"/>
      <c r="J286" s="52"/>
      <c r="K286" s="121"/>
      <c r="L286" s="52"/>
      <c r="M286" s="121"/>
    </row>
    <row r="287" spans="1:13" ht="15.75">
      <c r="A287" s="121"/>
      <c r="B287" s="121"/>
      <c r="C287" s="122"/>
      <c r="D287" s="52"/>
      <c r="E287" s="52"/>
      <c r="F287" s="123"/>
      <c r="G287" s="124"/>
      <c r="H287" s="52"/>
      <c r="I287" s="52"/>
      <c r="J287" s="52"/>
      <c r="K287" s="121"/>
      <c r="L287" s="52"/>
      <c r="M287" s="121"/>
    </row>
    <row r="288" spans="1:13" ht="15.75">
      <c r="A288" s="121"/>
      <c r="B288" s="121"/>
      <c r="C288" s="122"/>
      <c r="D288" s="52"/>
      <c r="E288" s="52"/>
      <c r="F288" s="123"/>
      <c r="G288" s="124"/>
      <c r="H288" s="52"/>
      <c r="I288" s="52"/>
      <c r="J288" s="52"/>
      <c r="K288" s="121"/>
      <c r="L288" s="52"/>
      <c r="M288" s="121"/>
    </row>
    <row r="289" spans="1:13" ht="15.75">
      <c r="A289" s="121"/>
      <c r="B289" s="121"/>
      <c r="C289" s="122"/>
      <c r="D289" s="52"/>
      <c r="E289" s="52"/>
      <c r="F289" s="123"/>
      <c r="G289" s="124"/>
      <c r="H289" s="52"/>
      <c r="I289" s="52"/>
      <c r="J289" s="52"/>
      <c r="K289" s="121"/>
      <c r="L289" s="52"/>
      <c r="M289" s="121"/>
    </row>
    <row r="290" spans="1:13" ht="15.75">
      <c r="A290" s="121"/>
      <c r="B290" s="121"/>
      <c r="C290" s="122"/>
      <c r="D290" s="52"/>
      <c r="E290" s="52"/>
      <c r="F290" s="123"/>
      <c r="G290" s="124"/>
      <c r="H290" s="52"/>
      <c r="I290" s="52"/>
      <c r="J290" s="52"/>
      <c r="K290" s="121"/>
      <c r="L290" s="52"/>
      <c r="M290" s="121"/>
    </row>
    <row r="291" spans="1:13" ht="15.75">
      <c r="A291" s="121"/>
      <c r="B291" s="121"/>
      <c r="C291" s="122"/>
      <c r="D291" s="52"/>
      <c r="E291" s="52"/>
      <c r="F291" s="123"/>
      <c r="G291" s="124"/>
      <c r="H291" s="52"/>
      <c r="I291" s="52"/>
      <c r="J291" s="52"/>
      <c r="K291" s="121"/>
      <c r="L291" s="52"/>
      <c r="M291" s="121"/>
    </row>
    <row r="292" spans="1:13" ht="15.75">
      <c r="A292" s="121"/>
      <c r="B292" s="121"/>
      <c r="C292" s="122"/>
      <c r="D292" s="52"/>
      <c r="E292" s="52"/>
      <c r="F292" s="123"/>
      <c r="G292" s="124"/>
      <c r="H292" s="52"/>
      <c r="I292" s="52"/>
      <c r="J292" s="52"/>
      <c r="K292" s="121"/>
      <c r="L292" s="52"/>
      <c r="M292" s="121"/>
    </row>
    <row r="293" spans="1:13" ht="15.75">
      <c r="A293" s="121"/>
      <c r="B293" s="121"/>
      <c r="C293" s="122"/>
      <c r="D293" s="52"/>
      <c r="E293" s="52"/>
      <c r="F293" s="123"/>
      <c r="G293" s="124"/>
      <c r="H293" s="52"/>
      <c r="I293" s="52"/>
      <c r="J293" s="52"/>
      <c r="K293" s="121"/>
      <c r="L293" s="52"/>
      <c r="M293" s="121"/>
    </row>
    <row r="294" spans="1:13" ht="15.75">
      <c r="A294" s="121"/>
      <c r="B294" s="121"/>
      <c r="C294" s="122"/>
      <c r="D294" s="52"/>
      <c r="E294" s="52"/>
      <c r="F294" s="123"/>
      <c r="G294" s="124"/>
      <c r="H294" s="52"/>
      <c r="I294" s="52"/>
      <c r="J294" s="52"/>
      <c r="K294" s="121"/>
      <c r="L294" s="52"/>
      <c r="M294" s="121"/>
    </row>
    <row r="295" spans="1:13" ht="15.75">
      <c r="A295" s="121"/>
      <c r="B295" s="121"/>
      <c r="C295" s="122"/>
      <c r="D295" s="52"/>
      <c r="E295" s="52"/>
      <c r="F295" s="123"/>
      <c r="G295" s="124"/>
      <c r="H295" s="52"/>
      <c r="I295" s="52"/>
      <c r="J295" s="52"/>
      <c r="K295" s="121"/>
      <c r="L295" s="52"/>
      <c r="M295" s="121"/>
    </row>
    <row r="296" spans="1:13" ht="15.75">
      <c r="A296" s="121"/>
      <c r="B296" s="121"/>
      <c r="C296" s="122"/>
      <c r="D296" s="52"/>
      <c r="E296" s="52"/>
      <c r="F296" s="123"/>
      <c r="G296" s="124"/>
      <c r="H296" s="52"/>
      <c r="I296" s="52"/>
      <c r="J296" s="52"/>
      <c r="K296" s="121"/>
      <c r="L296" s="52"/>
      <c r="M296" s="121"/>
    </row>
    <row r="297" spans="1:13" ht="15.75">
      <c r="A297" s="121"/>
      <c r="B297" s="121"/>
      <c r="C297" s="122"/>
      <c r="D297" s="52"/>
      <c r="E297" s="52"/>
      <c r="F297" s="123"/>
      <c r="G297" s="124"/>
      <c r="H297" s="52"/>
      <c r="I297" s="52"/>
      <c r="J297" s="52"/>
      <c r="K297" s="121"/>
      <c r="L297" s="52"/>
      <c r="M297" s="121"/>
    </row>
    <row r="298" spans="1:13" ht="15.75">
      <c r="A298" s="121"/>
      <c r="B298" s="121"/>
      <c r="C298" s="122"/>
      <c r="D298" s="52"/>
      <c r="E298" s="52"/>
      <c r="F298" s="123"/>
      <c r="G298" s="124"/>
      <c r="H298" s="52"/>
      <c r="I298" s="52"/>
      <c r="J298" s="52"/>
      <c r="K298" s="121"/>
      <c r="L298" s="52"/>
      <c r="M298" s="121"/>
    </row>
    <row r="299" spans="1:13" ht="15.75">
      <c r="A299" s="121"/>
      <c r="B299" s="121"/>
      <c r="C299" s="122"/>
      <c r="D299" s="52"/>
      <c r="E299" s="52"/>
      <c r="F299" s="123"/>
      <c r="G299" s="124"/>
      <c r="H299" s="52"/>
      <c r="I299" s="52"/>
      <c r="J299" s="52"/>
      <c r="K299" s="121"/>
      <c r="L299" s="52"/>
      <c r="M299" s="121"/>
    </row>
    <row r="300" spans="1:13" ht="15.75">
      <c r="A300" s="121"/>
      <c r="B300" s="121"/>
      <c r="C300" s="122"/>
      <c r="D300" s="52"/>
      <c r="E300" s="52"/>
      <c r="F300" s="123"/>
      <c r="G300" s="124"/>
      <c r="H300" s="52"/>
      <c r="I300" s="52"/>
      <c r="J300" s="52"/>
      <c r="K300" s="121"/>
      <c r="L300" s="52"/>
      <c r="M300" s="121"/>
    </row>
    <row r="301" spans="1:13" ht="15.75">
      <c r="A301" s="121"/>
      <c r="B301" s="121"/>
      <c r="C301" s="122"/>
      <c r="D301" s="52"/>
      <c r="E301" s="52"/>
      <c r="F301" s="123"/>
      <c r="G301" s="124"/>
      <c r="H301" s="52"/>
      <c r="I301" s="52"/>
      <c r="J301" s="52"/>
      <c r="K301" s="121"/>
      <c r="L301" s="52"/>
      <c r="M301" s="121"/>
    </row>
    <row r="302" spans="1:13" ht="15.75">
      <c r="A302" s="121"/>
      <c r="B302" s="121"/>
      <c r="C302" s="122"/>
      <c r="D302" s="52"/>
      <c r="E302" s="52"/>
      <c r="F302" s="123"/>
      <c r="G302" s="124"/>
      <c r="H302" s="52"/>
      <c r="I302" s="52"/>
      <c r="J302" s="52"/>
      <c r="K302" s="121"/>
      <c r="L302" s="52"/>
      <c r="M302" s="121"/>
    </row>
    <row r="303" spans="1:13" ht="15.75">
      <c r="A303" s="121"/>
      <c r="B303" s="121"/>
      <c r="C303" s="122"/>
      <c r="D303" s="52"/>
      <c r="E303" s="52"/>
      <c r="F303" s="123"/>
      <c r="G303" s="124"/>
      <c r="H303" s="52"/>
      <c r="I303" s="52"/>
      <c r="J303" s="52"/>
      <c r="K303" s="121"/>
      <c r="L303" s="52"/>
      <c r="M303" s="121"/>
    </row>
    <row r="304" spans="1:13" ht="15.75">
      <c r="A304" s="121"/>
      <c r="B304" s="121"/>
      <c r="C304" s="122"/>
      <c r="D304" s="52"/>
      <c r="E304" s="52"/>
      <c r="F304" s="123"/>
      <c r="G304" s="124"/>
      <c r="H304" s="52"/>
      <c r="I304" s="52"/>
      <c r="J304" s="52"/>
      <c r="K304" s="121"/>
      <c r="L304" s="52"/>
      <c r="M304" s="121"/>
    </row>
    <row r="305" spans="1:13" ht="15.75">
      <c r="A305" s="121"/>
      <c r="B305" s="121"/>
      <c r="C305" s="122"/>
      <c r="D305" s="52"/>
      <c r="E305" s="52"/>
      <c r="F305" s="123"/>
      <c r="G305" s="124"/>
      <c r="H305" s="52"/>
      <c r="I305" s="52"/>
      <c r="J305" s="52"/>
      <c r="K305" s="121"/>
      <c r="L305" s="52"/>
      <c r="M305" s="121"/>
    </row>
    <row r="306" spans="1:13" ht="15.75">
      <c r="A306" s="121"/>
      <c r="B306" s="121"/>
      <c r="C306" s="122"/>
      <c r="D306" s="52"/>
      <c r="E306" s="52"/>
      <c r="F306" s="123"/>
      <c r="G306" s="124"/>
      <c r="H306" s="52"/>
      <c r="I306" s="52"/>
      <c r="J306" s="52"/>
      <c r="K306" s="121"/>
      <c r="L306" s="52"/>
      <c r="M306" s="121"/>
    </row>
    <row r="307" spans="1:13" ht="15.75">
      <c r="A307" s="121"/>
      <c r="B307" s="121"/>
      <c r="C307" s="122"/>
      <c r="D307" s="52"/>
      <c r="E307" s="52"/>
      <c r="F307" s="123"/>
      <c r="G307" s="124"/>
      <c r="H307" s="52"/>
      <c r="I307" s="52"/>
      <c r="J307" s="52"/>
      <c r="K307" s="121"/>
      <c r="L307" s="52"/>
      <c r="M307" s="121"/>
    </row>
    <row r="308" spans="1:13" ht="15.75">
      <c r="A308" s="121"/>
      <c r="B308" s="121"/>
      <c r="C308" s="122"/>
      <c r="D308" s="52"/>
      <c r="E308" s="52"/>
      <c r="F308" s="123"/>
      <c r="G308" s="124"/>
      <c r="H308" s="52"/>
      <c r="I308" s="52"/>
      <c r="J308" s="52"/>
      <c r="K308" s="121"/>
      <c r="L308" s="52"/>
      <c r="M308" s="121"/>
    </row>
    <row r="309" spans="1:13" ht="15.75">
      <c r="A309" s="121"/>
      <c r="B309" s="121"/>
      <c r="C309" s="122"/>
      <c r="D309" s="52"/>
      <c r="E309" s="52"/>
      <c r="F309" s="123"/>
      <c r="G309" s="124"/>
      <c r="H309" s="52"/>
      <c r="I309" s="52"/>
      <c r="J309" s="52"/>
      <c r="K309" s="121"/>
      <c r="L309" s="52"/>
      <c r="M309" s="121"/>
    </row>
    <row r="310" spans="1:13" ht="15.75">
      <c r="A310" s="121"/>
      <c r="B310" s="121"/>
      <c r="C310" s="122"/>
      <c r="D310" s="52"/>
      <c r="E310" s="52"/>
      <c r="F310" s="123"/>
      <c r="G310" s="124"/>
      <c r="H310" s="52"/>
      <c r="I310" s="52"/>
      <c r="J310" s="52"/>
      <c r="K310" s="121"/>
      <c r="L310" s="52"/>
      <c r="M310" s="121"/>
    </row>
    <row r="311" spans="1:13" ht="15.75">
      <c r="A311" s="121"/>
      <c r="B311" s="121"/>
      <c r="C311" s="122"/>
      <c r="D311" s="52"/>
      <c r="E311" s="52"/>
      <c r="F311" s="123"/>
      <c r="G311" s="124"/>
      <c r="H311" s="52"/>
      <c r="I311" s="52"/>
      <c r="J311" s="52"/>
      <c r="K311" s="121"/>
      <c r="L311" s="52"/>
      <c r="M311" s="121"/>
    </row>
    <row r="312" spans="1:13" ht="15.75">
      <c r="A312" s="121"/>
      <c r="B312" s="121"/>
      <c r="C312" s="122"/>
      <c r="D312" s="52"/>
      <c r="E312" s="52"/>
      <c r="F312" s="123"/>
      <c r="G312" s="124"/>
      <c r="H312" s="52"/>
      <c r="I312" s="52"/>
      <c r="J312" s="52"/>
      <c r="K312" s="121"/>
      <c r="L312" s="52"/>
      <c r="M312" s="121"/>
    </row>
    <row r="313" spans="1:13" ht="15.75">
      <c r="A313" s="121"/>
      <c r="B313" s="121"/>
      <c r="C313" s="122"/>
      <c r="D313" s="52"/>
      <c r="E313" s="52"/>
      <c r="F313" s="123"/>
      <c r="G313" s="124"/>
      <c r="H313" s="52"/>
      <c r="I313" s="52"/>
      <c r="J313" s="52"/>
      <c r="K313" s="121"/>
      <c r="L313" s="52"/>
      <c r="M313" s="121"/>
    </row>
    <row r="314" spans="1:13" ht="15.75">
      <c r="A314" s="121"/>
      <c r="B314" s="121"/>
      <c r="C314" s="122"/>
      <c r="D314" s="52"/>
      <c r="E314" s="52"/>
      <c r="F314" s="123"/>
      <c r="G314" s="124"/>
      <c r="H314" s="52"/>
      <c r="I314" s="52"/>
      <c r="J314" s="52"/>
      <c r="K314" s="121"/>
      <c r="L314" s="52"/>
      <c r="M314" s="121"/>
    </row>
    <row r="315" spans="1:13" ht="15.75">
      <c r="A315" s="121"/>
      <c r="B315" s="121"/>
      <c r="C315" s="122"/>
      <c r="D315" s="52"/>
      <c r="E315" s="52"/>
      <c r="F315" s="123"/>
      <c r="G315" s="124"/>
      <c r="H315" s="52"/>
      <c r="I315" s="52"/>
      <c r="J315" s="52"/>
      <c r="K315" s="121"/>
      <c r="L315" s="52"/>
      <c r="M315" s="121"/>
    </row>
    <row r="316" spans="1:13" ht="15.75">
      <c r="A316" s="121"/>
      <c r="B316" s="121"/>
      <c r="C316" s="122"/>
      <c r="D316" s="52"/>
      <c r="E316" s="52"/>
      <c r="F316" s="123"/>
      <c r="G316" s="124"/>
      <c r="H316" s="52"/>
      <c r="I316" s="52"/>
      <c r="J316" s="52"/>
      <c r="K316" s="121"/>
      <c r="L316" s="52"/>
      <c r="M316" s="121"/>
    </row>
    <row r="317" spans="1:13" ht="15.75">
      <c r="A317" s="121"/>
      <c r="B317" s="121"/>
      <c r="C317" s="122"/>
      <c r="D317" s="52"/>
      <c r="E317" s="52"/>
      <c r="F317" s="123"/>
      <c r="G317" s="124"/>
      <c r="H317" s="52"/>
      <c r="I317" s="52"/>
      <c r="J317" s="52"/>
      <c r="K317" s="121"/>
      <c r="L317" s="52"/>
      <c r="M317" s="121"/>
    </row>
  </sheetData>
  <sheetProtection/>
  <mergeCells count="11">
    <mergeCell ref="A114:J114"/>
    <mergeCell ref="B115:C115"/>
    <mergeCell ref="A116:C116"/>
    <mergeCell ref="A128:C128"/>
    <mergeCell ref="A135:C135"/>
    <mergeCell ref="A140:C140"/>
    <mergeCell ref="C2:I2"/>
    <mergeCell ref="B4:C4"/>
    <mergeCell ref="A5:C5"/>
    <mergeCell ref="A83:C83"/>
    <mergeCell ref="A112:C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2"/>
  <sheetViews>
    <sheetView tabSelected="1" zoomScalePageLayoutView="0" workbookViewId="0" topLeftCell="A6">
      <selection activeCell="D37" sqref="D37"/>
    </sheetView>
  </sheetViews>
  <sheetFormatPr defaultColWidth="16.25390625" defaultRowHeight="15.75"/>
  <cols>
    <col min="1" max="1" width="9.375" style="57" customWidth="1"/>
    <col min="2" max="2" width="21.25390625" style="57" customWidth="1"/>
    <col min="3" max="3" width="14.00390625" style="171" customWidth="1"/>
    <col min="4" max="4" width="16.25390625" style="171" customWidth="1"/>
    <col min="5" max="5" width="14.875" style="171" customWidth="1"/>
    <col min="6" max="6" width="16.25390625" style="171" customWidth="1"/>
    <col min="7" max="7" width="17.00390625" style="57" bestFit="1" customWidth="1"/>
    <col min="8" max="16384" width="16.25390625" style="57" customWidth="1"/>
  </cols>
  <sheetData>
    <row r="1" spans="1:6" ht="15.75">
      <c r="A1" s="202" t="s">
        <v>81</v>
      </c>
      <c r="B1" s="202"/>
      <c r="C1" s="202"/>
      <c r="D1" s="202"/>
      <c r="E1" s="202"/>
      <c r="F1" s="202"/>
    </row>
    <row r="2" spans="1:6" ht="18.75">
      <c r="A2" s="203" t="s">
        <v>213</v>
      </c>
      <c r="B2" s="203"/>
      <c r="C2" s="203"/>
      <c r="D2" s="203"/>
      <c r="E2" s="203"/>
      <c r="F2" s="203"/>
    </row>
    <row r="3" spans="1:6" ht="18.75">
      <c r="A3" s="203" t="s">
        <v>26</v>
      </c>
      <c r="B3" s="203"/>
      <c r="C3" s="203"/>
      <c r="D3" s="203"/>
      <c r="E3" s="203"/>
      <c r="F3" s="203"/>
    </row>
    <row r="4" spans="1:6" ht="39.75" customHeight="1">
      <c r="A4" s="204" t="s">
        <v>288</v>
      </c>
      <c r="B4" s="205"/>
      <c r="C4" s="205"/>
      <c r="D4" s="205"/>
      <c r="E4" s="205"/>
      <c r="F4" s="205"/>
    </row>
    <row r="5" spans="1:6" ht="24.75" customHeight="1">
      <c r="A5" s="208" t="s">
        <v>294</v>
      </c>
      <c r="B5" s="208"/>
      <c r="C5" s="208"/>
      <c r="D5" s="208"/>
      <c r="E5" s="208"/>
      <c r="F5" s="208"/>
    </row>
    <row r="6" spans="1:6" ht="18.75">
      <c r="A6" s="206" t="s">
        <v>82</v>
      </c>
      <c r="B6" s="206"/>
      <c r="C6" s="206"/>
      <c r="D6" s="206"/>
      <c r="E6" s="206"/>
      <c r="F6" s="206"/>
    </row>
    <row r="7" spans="1:6" ht="18.75">
      <c r="A7" s="207" t="s">
        <v>163</v>
      </c>
      <c r="B7" s="207"/>
      <c r="C7" s="207"/>
      <c r="D7" s="207"/>
      <c r="E7" s="207"/>
      <c r="F7" s="207"/>
    </row>
    <row r="8" spans="1:6" ht="15.75">
      <c r="A8" s="210" t="s">
        <v>27</v>
      </c>
      <c r="B8" s="210" t="s">
        <v>28</v>
      </c>
      <c r="C8" s="211" t="s">
        <v>84</v>
      </c>
      <c r="D8" s="211" t="s">
        <v>292</v>
      </c>
      <c r="E8" s="210" t="s">
        <v>85</v>
      </c>
      <c r="F8" s="210"/>
    </row>
    <row r="9" spans="1:6" ht="15.75">
      <c r="A9" s="210"/>
      <c r="B9" s="210"/>
      <c r="C9" s="211"/>
      <c r="D9" s="211"/>
      <c r="E9" s="162" t="s">
        <v>86</v>
      </c>
      <c r="F9" s="162" t="s">
        <v>87</v>
      </c>
    </row>
    <row r="10" spans="1:6" ht="15.75" hidden="1">
      <c r="A10" s="56">
        <v>1</v>
      </c>
      <c r="B10" s="60" t="s">
        <v>57</v>
      </c>
      <c r="C10" s="66"/>
      <c r="D10" s="66"/>
      <c r="E10" s="66"/>
      <c r="F10" s="66"/>
    </row>
    <row r="11" spans="1:6" ht="15.75" hidden="1">
      <c r="A11" s="56">
        <v>1.1</v>
      </c>
      <c r="B11" s="60" t="s">
        <v>58</v>
      </c>
      <c r="C11" s="66"/>
      <c r="D11" s="66"/>
      <c r="E11" s="66"/>
      <c r="F11" s="66"/>
    </row>
    <row r="12" spans="1:6" ht="15.75" hidden="1">
      <c r="A12" s="56"/>
      <c r="B12" s="60" t="s">
        <v>59</v>
      </c>
      <c r="C12" s="66"/>
      <c r="D12" s="66"/>
      <c r="E12" s="66"/>
      <c r="F12" s="66"/>
    </row>
    <row r="13" spans="1:6" ht="15.75" hidden="1">
      <c r="A13" s="56"/>
      <c r="B13" s="60" t="s">
        <v>60</v>
      </c>
      <c r="C13" s="66"/>
      <c r="D13" s="66"/>
      <c r="E13" s="66"/>
      <c r="F13" s="66"/>
    </row>
    <row r="14" spans="1:6" ht="15.75" hidden="1">
      <c r="A14" s="56"/>
      <c r="B14" s="60" t="s">
        <v>88</v>
      </c>
      <c r="C14" s="66"/>
      <c r="D14" s="66"/>
      <c r="E14" s="66"/>
      <c r="F14" s="66"/>
    </row>
    <row r="15" spans="1:6" ht="15.75" hidden="1">
      <c r="A15" s="56">
        <v>1.2</v>
      </c>
      <c r="B15" s="60" t="s">
        <v>61</v>
      </c>
      <c r="C15" s="66"/>
      <c r="D15" s="66"/>
      <c r="E15" s="66"/>
      <c r="F15" s="66"/>
    </row>
    <row r="16" spans="1:6" ht="15.75" hidden="1">
      <c r="A16" s="56"/>
      <c r="B16" s="60" t="s">
        <v>62</v>
      </c>
      <c r="C16" s="66"/>
      <c r="D16" s="66"/>
      <c r="E16" s="66"/>
      <c r="F16" s="66"/>
    </row>
    <row r="17" spans="1:6" ht="15.75" hidden="1">
      <c r="A17" s="56"/>
      <c r="B17" s="60" t="s">
        <v>63</v>
      </c>
      <c r="C17" s="66"/>
      <c r="D17" s="66"/>
      <c r="E17" s="66"/>
      <c r="F17" s="66"/>
    </row>
    <row r="18" spans="1:6" ht="15.75" hidden="1">
      <c r="A18" s="56"/>
      <c r="B18" s="60" t="s">
        <v>88</v>
      </c>
      <c r="C18" s="66"/>
      <c r="D18" s="66"/>
      <c r="E18" s="66"/>
      <c r="F18" s="66"/>
    </row>
    <row r="19" spans="1:6" ht="25.5" hidden="1">
      <c r="A19" s="56">
        <v>2</v>
      </c>
      <c r="B19" s="60" t="s">
        <v>64</v>
      </c>
      <c r="C19" s="66"/>
      <c r="D19" s="66"/>
      <c r="E19" s="66"/>
      <c r="F19" s="66"/>
    </row>
    <row r="20" spans="1:6" ht="15.75" hidden="1">
      <c r="A20" s="56">
        <v>2.1</v>
      </c>
      <c r="B20" s="60" t="s">
        <v>89</v>
      </c>
      <c r="C20" s="66"/>
      <c r="D20" s="66"/>
      <c r="E20" s="66"/>
      <c r="F20" s="66"/>
    </row>
    <row r="21" spans="1:6" ht="25.5" hidden="1">
      <c r="A21" s="56" t="s">
        <v>66</v>
      </c>
      <c r="B21" s="60" t="s">
        <v>67</v>
      </c>
      <c r="C21" s="66"/>
      <c r="D21" s="66"/>
      <c r="E21" s="66"/>
      <c r="F21" s="66"/>
    </row>
    <row r="22" spans="1:6" ht="25.5" hidden="1">
      <c r="A22" s="56" t="s">
        <v>68</v>
      </c>
      <c r="B22" s="60" t="s">
        <v>43</v>
      </c>
      <c r="C22" s="66"/>
      <c r="D22" s="66"/>
      <c r="E22" s="66"/>
      <c r="F22" s="66"/>
    </row>
    <row r="23" spans="1:6" ht="15.75" hidden="1">
      <c r="A23" s="56">
        <v>2.2</v>
      </c>
      <c r="B23" s="60" t="s">
        <v>36</v>
      </c>
      <c r="C23" s="66"/>
      <c r="D23" s="66"/>
      <c r="E23" s="66"/>
      <c r="F23" s="66"/>
    </row>
    <row r="24" spans="1:6" ht="25.5" hidden="1">
      <c r="A24" s="56" t="s">
        <v>66</v>
      </c>
      <c r="B24" s="60" t="s">
        <v>69</v>
      </c>
      <c r="C24" s="66"/>
      <c r="D24" s="66"/>
      <c r="E24" s="66"/>
      <c r="F24" s="66"/>
    </row>
    <row r="25" spans="1:6" ht="25.5" hidden="1">
      <c r="A25" s="56" t="s">
        <v>68</v>
      </c>
      <c r="B25" s="60" t="s">
        <v>37</v>
      </c>
      <c r="C25" s="66"/>
      <c r="D25" s="66"/>
      <c r="E25" s="66"/>
      <c r="F25" s="66"/>
    </row>
    <row r="26" spans="1:6" ht="15.75" hidden="1">
      <c r="A26" s="56">
        <v>3</v>
      </c>
      <c r="B26" s="60" t="s">
        <v>70</v>
      </c>
      <c r="C26" s="66"/>
      <c r="D26" s="66"/>
      <c r="E26" s="66"/>
      <c r="F26" s="66"/>
    </row>
    <row r="27" spans="1:6" ht="15.75" hidden="1">
      <c r="A27" s="56">
        <v>3.1</v>
      </c>
      <c r="B27" s="60" t="s">
        <v>58</v>
      </c>
      <c r="C27" s="66"/>
      <c r="D27" s="66"/>
      <c r="E27" s="66"/>
      <c r="F27" s="66"/>
    </row>
    <row r="28" spans="1:6" ht="15.75" hidden="1">
      <c r="A28" s="56"/>
      <c r="B28" s="60" t="s">
        <v>59</v>
      </c>
      <c r="C28" s="66"/>
      <c r="D28" s="66"/>
      <c r="E28" s="66"/>
      <c r="F28" s="66"/>
    </row>
    <row r="29" spans="1:6" ht="15.75" hidden="1">
      <c r="A29" s="56"/>
      <c r="B29" s="60" t="s">
        <v>60</v>
      </c>
      <c r="C29" s="66"/>
      <c r="D29" s="66"/>
      <c r="E29" s="66"/>
      <c r="F29" s="66"/>
    </row>
    <row r="30" spans="1:6" ht="15.75" hidden="1">
      <c r="A30" s="56"/>
      <c r="B30" s="60" t="s">
        <v>88</v>
      </c>
      <c r="C30" s="66"/>
      <c r="D30" s="66"/>
      <c r="E30" s="66"/>
      <c r="F30" s="66"/>
    </row>
    <row r="31" spans="1:6" ht="15.75" hidden="1">
      <c r="A31" s="56">
        <v>3.2</v>
      </c>
      <c r="B31" s="60" t="s">
        <v>61</v>
      </c>
      <c r="C31" s="66"/>
      <c r="D31" s="66"/>
      <c r="E31" s="66"/>
      <c r="F31" s="66"/>
    </row>
    <row r="32" spans="1:6" ht="15.75" hidden="1">
      <c r="A32" s="56"/>
      <c r="B32" s="60" t="s">
        <v>62</v>
      </c>
      <c r="C32" s="66"/>
      <c r="D32" s="66"/>
      <c r="E32" s="66"/>
      <c r="F32" s="66"/>
    </row>
    <row r="33" spans="1:6" ht="15.75" hidden="1">
      <c r="A33" s="56"/>
      <c r="B33" s="60" t="s">
        <v>63</v>
      </c>
      <c r="C33" s="66"/>
      <c r="D33" s="66"/>
      <c r="E33" s="66"/>
      <c r="F33" s="66"/>
    </row>
    <row r="34" spans="1:6" ht="15.75" hidden="1">
      <c r="A34" s="56"/>
      <c r="B34" s="60" t="s">
        <v>88</v>
      </c>
      <c r="C34" s="66"/>
      <c r="D34" s="66"/>
      <c r="E34" s="66"/>
      <c r="F34" s="66"/>
    </row>
    <row r="35" spans="1:6" ht="25.5">
      <c r="A35" s="56" t="s">
        <v>4</v>
      </c>
      <c r="B35" s="60" t="s">
        <v>71</v>
      </c>
      <c r="C35" s="163">
        <f>C36</f>
        <v>8600832000.494</v>
      </c>
      <c r="D35" s="163">
        <f>D36</f>
        <v>1845509562</v>
      </c>
      <c r="E35" s="172">
        <f>D35/C35</f>
        <v>0.21457337637730872</v>
      </c>
      <c r="F35" s="172">
        <v>0.22931818856465605</v>
      </c>
    </row>
    <row r="36" spans="1:8" s="69" customFormat="1" ht="25.5">
      <c r="A36" s="56">
        <v>1</v>
      </c>
      <c r="B36" s="60" t="s">
        <v>44</v>
      </c>
      <c r="C36" s="163">
        <f>C37+C113</f>
        <v>8600832000.494</v>
      </c>
      <c r="D36" s="163">
        <f>D37+D113+D102</f>
        <v>1845509562</v>
      </c>
      <c r="E36" s="172">
        <f>(D36/C36)</f>
        <v>0.21457337637730872</v>
      </c>
      <c r="F36" s="172">
        <v>0.22931818856465605</v>
      </c>
      <c r="G36" s="222"/>
      <c r="H36" s="221"/>
    </row>
    <row r="37" spans="1:6" ht="25.5">
      <c r="A37" s="56">
        <v>1.1</v>
      </c>
      <c r="B37" s="60" t="s">
        <v>69</v>
      </c>
      <c r="C37" s="163">
        <f>C38+C42+C44+C51+C54+C59+C61+C65+C69+C73+C76+C82+C85+C92+C94+C98+C109+C111</f>
        <v>7298007000.4939995</v>
      </c>
      <c r="D37" s="163">
        <f>D38+D42+D44+D51+D54+D59+D61+D65+D69+D73+D76+D82+D85+D94+D98+D109+D111-D102</f>
        <v>1565159399</v>
      </c>
      <c r="E37" s="172">
        <f>(D37/C37)</f>
        <v>0.2144639487046333</v>
      </c>
      <c r="F37" s="172">
        <v>0.20122782797205213</v>
      </c>
    </row>
    <row r="38" spans="1:6" s="70" customFormat="1" ht="15.75">
      <c r="A38" s="86">
        <v>6000</v>
      </c>
      <c r="B38" s="86" t="s">
        <v>112</v>
      </c>
      <c r="C38" s="164">
        <f>SUM(C39:C41)</f>
        <v>3022733000.4</v>
      </c>
      <c r="D38" s="164">
        <f>SUM(D39:D41)</f>
        <v>685584182</v>
      </c>
      <c r="E38" s="173">
        <f>(D38/C38)</f>
        <v>0.22680937479733612</v>
      </c>
      <c r="F38" s="173">
        <v>0.23068</v>
      </c>
    </row>
    <row r="39" spans="1:6" ht="15.75">
      <c r="A39" s="54">
        <v>6001</v>
      </c>
      <c r="B39" s="54" t="s">
        <v>104</v>
      </c>
      <c r="C39" s="165">
        <f>'[2]THUYETMINH17'!$K$6</f>
        <v>1823457600</v>
      </c>
      <c r="D39" s="178">
        <v>424360061</v>
      </c>
      <c r="E39" s="174">
        <f>(D39/C39)</f>
        <v>0.2327227466106149</v>
      </c>
      <c r="F39" s="174">
        <v>0.25162389406456903</v>
      </c>
    </row>
    <row r="40" spans="1:6" ht="15.75">
      <c r="A40" s="54">
        <v>6003</v>
      </c>
      <c r="B40" s="54" t="s">
        <v>105</v>
      </c>
      <c r="C40" s="165">
        <f>'[2]THUYETMINH17'!$K$7</f>
        <v>1199275400.4</v>
      </c>
      <c r="D40" s="178">
        <v>261224121</v>
      </c>
      <c r="E40" s="174">
        <f>(D40/C40)</f>
        <v>0.2178182933735426</v>
      </c>
      <c r="F40" s="174">
        <v>0.2592722674908682</v>
      </c>
    </row>
    <row r="41" spans="1:6" ht="15.75">
      <c r="A41" s="54">
        <v>6004</v>
      </c>
      <c r="B41" s="54" t="s">
        <v>106</v>
      </c>
      <c r="C41" s="165"/>
      <c r="D41" s="178"/>
      <c r="E41" s="174" t="e">
        <f>(D41/C41)</f>
        <v>#DIV/0!</v>
      </c>
      <c r="F41" s="174">
        <v>0</v>
      </c>
    </row>
    <row r="42" spans="1:6" ht="28.5" customHeight="1">
      <c r="A42" s="86">
        <v>6757</v>
      </c>
      <c r="B42" s="87" t="s">
        <v>225</v>
      </c>
      <c r="C42" s="166">
        <f>C43</f>
        <v>123895200</v>
      </c>
      <c r="D42" s="166">
        <f>D43</f>
        <v>31073800</v>
      </c>
      <c r="E42" s="173">
        <f>(D42/C42)</f>
        <v>0.2508071337711227</v>
      </c>
      <c r="F42" s="173">
        <v>1</v>
      </c>
    </row>
    <row r="43" spans="1:6" ht="22.5" customHeight="1">
      <c r="A43" s="54">
        <f>'[2]THUYETMINH17'!$B$9</f>
        <v>6757</v>
      </c>
      <c r="B43" s="54" t="s">
        <v>107</v>
      </c>
      <c r="C43" s="165">
        <f>'[2]THUYETMINH17'!$K$9</f>
        <v>123895200</v>
      </c>
      <c r="D43" s="179">
        <v>31073800</v>
      </c>
      <c r="E43" s="174">
        <f>(D43/C43)</f>
        <v>0.2508071337711227</v>
      </c>
      <c r="F43" s="174">
        <v>0.2685</v>
      </c>
    </row>
    <row r="44" spans="1:6" ht="15.75">
      <c r="A44" s="86">
        <v>6100</v>
      </c>
      <c r="B44" s="86" t="s">
        <v>113</v>
      </c>
      <c r="C44" s="164">
        <f>SUM(C45:C50)</f>
        <v>2107821000</v>
      </c>
      <c r="D44" s="164">
        <f>SUM(D45:D50)</f>
        <v>482470008</v>
      </c>
      <c r="E44" s="173">
        <f>(D44/C44)</f>
        <v>0.22889515191280474</v>
      </c>
      <c r="F44" s="173">
        <v>0.23055</v>
      </c>
    </row>
    <row r="45" spans="1:6" ht="15.75">
      <c r="A45" s="54">
        <v>6101</v>
      </c>
      <c r="B45" s="54" t="s">
        <v>108</v>
      </c>
      <c r="C45" s="165">
        <f>'[2]THUYETMINH17'!$K$12</f>
        <v>70883000</v>
      </c>
      <c r="D45" s="178">
        <v>16192500</v>
      </c>
      <c r="E45" s="174">
        <f>(D45/C45)</f>
        <v>0.22843982337090699</v>
      </c>
      <c r="F45" s="174">
        <v>0.23843406593406594</v>
      </c>
    </row>
    <row r="46" spans="1:6" ht="15.75">
      <c r="A46" s="54">
        <v>6102</v>
      </c>
      <c r="B46" s="54" t="s">
        <v>173</v>
      </c>
      <c r="C46" s="165">
        <f>'[2]THUYETMINH17'!$K$14</f>
        <v>88404000</v>
      </c>
      <c r="D46" s="178">
        <v>19431000</v>
      </c>
      <c r="E46" s="174">
        <f>(D46/C46)</f>
        <v>0.21979774670829375</v>
      </c>
      <c r="F46" s="174">
        <v>0.23684210526315788</v>
      </c>
    </row>
    <row r="47" spans="1:6" ht="15.75">
      <c r="A47" s="54">
        <v>6112</v>
      </c>
      <c r="B47" s="54" t="s">
        <v>109</v>
      </c>
      <c r="C47" s="165">
        <f>'[2]THUYETMINH17'!$K$16+'[2]THUYETMINH17'!$K$17</f>
        <v>1415648000</v>
      </c>
      <c r="D47" s="178">
        <v>321195273</v>
      </c>
      <c r="E47" s="174">
        <f>(D47/C47)</f>
        <v>0.22688922175569068</v>
      </c>
      <c r="F47" s="174">
        <v>0.2626071872773145</v>
      </c>
    </row>
    <row r="48" spans="1:6" ht="15.75">
      <c r="A48" s="54">
        <v>6113</v>
      </c>
      <c r="B48" s="54" t="s">
        <v>110</v>
      </c>
      <c r="C48" s="165">
        <f>'[2]THUYETMINH17'!$K$19</f>
        <v>5004000</v>
      </c>
      <c r="D48" s="178">
        <v>1143000</v>
      </c>
      <c r="E48" s="174">
        <f>(D48/C48)</f>
        <v>0.22841726618705036</v>
      </c>
      <c r="F48" s="174">
        <v>0.25</v>
      </c>
    </row>
    <row r="49" spans="1:6" ht="15.75">
      <c r="A49" s="54">
        <v>6115</v>
      </c>
      <c r="B49" s="54" t="s">
        <v>111</v>
      </c>
      <c r="C49" s="165">
        <f>'[2]THUYETMINH17'!$K$21</f>
        <v>522067000</v>
      </c>
      <c r="D49" s="178">
        <f>124508235-D50</f>
        <v>122300799</v>
      </c>
      <c r="E49" s="174">
        <f>(D49/C49)</f>
        <v>0.23426265019623918</v>
      </c>
      <c r="F49" s="174">
        <v>0.24392174739601574</v>
      </c>
    </row>
    <row r="50" spans="1:6" ht="15.75">
      <c r="A50" s="54">
        <v>6115</v>
      </c>
      <c r="B50" s="54" t="s">
        <v>234</v>
      </c>
      <c r="C50" s="165">
        <f>'[2]THUYETMINH17'!$K$22</f>
        <v>5815000</v>
      </c>
      <c r="D50" s="178">
        <v>2207436</v>
      </c>
      <c r="E50" s="174">
        <f>(D50/C50)</f>
        <v>0.37961066208082545</v>
      </c>
      <c r="F50" s="174">
        <v>0.25758768503289475</v>
      </c>
    </row>
    <row r="51" spans="1:6" ht="15.75">
      <c r="A51" s="86">
        <v>6250</v>
      </c>
      <c r="B51" s="86" t="s">
        <v>114</v>
      </c>
      <c r="C51" s="164">
        <f>SUM(C52:C53)</f>
        <v>5536000</v>
      </c>
      <c r="D51" s="164">
        <f>SUM(D52:D53)</f>
        <v>1134000</v>
      </c>
      <c r="E51" s="173">
        <f>(D51/C51)</f>
        <v>0.20484104046242774</v>
      </c>
      <c r="F51" s="173">
        <v>0</v>
      </c>
    </row>
    <row r="52" spans="1:6" ht="15.75">
      <c r="A52" s="61">
        <v>6253</v>
      </c>
      <c r="B52" s="61" t="s">
        <v>115</v>
      </c>
      <c r="C52" s="165">
        <f>'[2]THUYETMINH17'!$K$24</f>
        <v>1000000</v>
      </c>
      <c r="D52" s="174">
        <v>0</v>
      </c>
      <c r="E52" s="174">
        <f>(D52/C52)</f>
        <v>0</v>
      </c>
      <c r="F52" s="174">
        <v>0</v>
      </c>
    </row>
    <row r="53" spans="1:6" ht="15.75">
      <c r="A53" s="54">
        <v>6229</v>
      </c>
      <c r="B53" s="54" t="s">
        <v>116</v>
      </c>
      <c r="C53" s="165">
        <f>'[2]THUYETMINH17'!$K$25</f>
        <v>4536000</v>
      </c>
      <c r="D53" s="179">
        <v>1134000</v>
      </c>
      <c r="E53" s="174">
        <f>(D53/C53)</f>
        <v>0.25</v>
      </c>
      <c r="F53" s="174">
        <v>0.2545454545454545</v>
      </c>
    </row>
    <row r="54" spans="1:6" ht="15.75">
      <c r="A54" s="86">
        <v>6300</v>
      </c>
      <c r="B54" s="86" t="s">
        <v>117</v>
      </c>
      <c r="C54" s="164">
        <f>SUM(C55:C58)-30</f>
        <v>851052000.0939999</v>
      </c>
      <c r="D54" s="164">
        <f>SUM(D55:D58)</f>
        <v>177373152</v>
      </c>
      <c r="E54" s="173">
        <f>(D54/C54)</f>
        <v>0.20841635056425328</v>
      </c>
      <c r="F54" s="173">
        <v>0.23054</v>
      </c>
    </row>
    <row r="55" spans="1:6" ht="15.75">
      <c r="A55" s="54">
        <v>6301</v>
      </c>
      <c r="B55" s="54" t="s">
        <v>118</v>
      </c>
      <c r="C55" s="165">
        <f>'[2]THUYETMINH17'!$K$27</f>
        <v>633762150.0699999</v>
      </c>
      <c r="D55" s="178">
        <v>144619576</v>
      </c>
      <c r="E55" s="174">
        <f>(D55/C55)</f>
        <v>0.22819219479110037</v>
      </c>
      <c r="F55" s="174">
        <v>0.24827764549105386</v>
      </c>
    </row>
    <row r="56" spans="1:6" ht="15.75">
      <c r="A56" s="54">
        <v>6302</v>
      </c>
      <c r="B56" s="54" t="s">
        <v>119</v>
      </c>
      <c r="C56" s="165">
        <f>'[2]THUYETMINH17'!$K$28</f>
        <v>108644940.012</v>
      </c>
      <c r="D56" s="178">
        <v>24791927</v>
      </c>
      <c r="E56" s="174">
        <f>(D56/C56)</f>
        <v>0.22819219189832213</v>
      </c>
      <c r="F56" s="174">
        <v>0.24825873708536594</v>
      </c>
    </row>
    <row r="57" spans="1:6" ht="15.75">
      <c r="A57" s="54">
        <v>6303</v>
      </c>
      <c r="B57" s="54" t="s">
        <v>120</v>
      </c>
      <c r="C57" s="165">
        <f>'[2]THUYETMINH17'!$K$29</f>
        <v>72429960.008</v>
      </c>
      <c r="D57" s="178"/>
      <c r="E57" s="174">
        <f>(D57/C57)</f>
        <v>0</v>
      </c>
      <c r="F57" s="174">
        <v>0.2482776580505611</v>
      </c>
    </row>
    <row r="58" spans="1:6" ht="15.75">
      <c r="A58" s="54">
        <v>6304</v>
      </c>
      <c r="B58" s="54" t="s">
        <v>121</v>
      </c>
      <c r="C58" s="165">
        <f>'[2]THUYETMINH17'!$K$30</f>
        <v>36214980.004</v>
      </c>
      <c r="D58" s="178">
        <v>7961649</v>
      </c>
      <c r="E58" s="174">
        <f>(D58/C58)</f>
        <v>0.21984408107144127</v>
      </c>
      <c r="F58" s="174">
        <v>0.2396121632264353</v>
      </c>
    </row>
    <row r="59" spans="1:6" ht="26.25">
      <c r="A59" s="86">
        <v>6400</v>
      </c>
      <c r="B59" s="87" t="s">
        <v>209</v>
      </c>
      <c r="C59" s="167">
        <f>SUM(C60:C60)</f>
        <v>24000000</v>
      </c>
      <c r="D59" s="167">
        <f>D60</f>
        <v>0</v>
      </c>
      <c r="E59" s="173">
        <f>(D59/C59)</f>
        <v>0</v>
      </c>
      <c r="F59" s="173">
        <v>0</v>
      </c>
    </row>
    <row r="60" spans="1:6" ht="39">
      <c r="A60" s="54">
        <v>6404</v>
      </c>
      <c r="B60" s="62" t="s">
        <v>210</v>
      </c>
      <c r="C60" s="178">
        <f>'[1]THUYETMINH17'!$K$34</f>
        <v>24000000</v>
      </c>
      <c r="D60" s="178"/>
      <c r="E60" s="174">
        <f>(D60/C60)</f>
        <v>0</v>
      </c>
      <c r="F60" s="174">
        <v>0</v>
      </c>
    </row>
    <row r="61" spans="1:6" ht="24.75" customHeight="1">
      <c r="A61" s="86">
        <v>6500</v>
      </c>
      <c r="B61" s="86" t="s">
        <v>122</v>
      </c>
      <c r="C61" s="168">
        <f>SUM(C62:C64)</f>
        <v>101901000</v>
      </c>
      <c r="D61" s="168">
        <f>SUM(D62:D64)</f>
        <v>17606510</v>
      </c>
      <c r="E61" s="173">
        <f>(D61/C61)</f>
        <v>0.17278054189850933</v>
      </c>
      <c r="F61" s="173">
        <v>0.26067</v>
      </c>
    </row>
    <row r="62" spans="1:6" ht="18" customHeight="1">
      <c r="A62" s="54">
        <v>6501</v>
      </c>
      <c r="B62" s="54" t="s">
        <v>123</v>
      </c>
      <c r="C62" s="58">
        <f>'[2]THUYETMINH17'!$K$35</f>
        <v>90000000</v>
      </c>
      <c r="D62" s="178">
        <v>17373510</v>
      </c>
      <c r="E62" s="174">
        <f>(D62/C62)</f>
        <v>0.193039</v>
      </c>
      <c r="F62" s="174">
        <v>0.20858543233082708</v>
      </c>
    </row>
    <row r="63" spans="1:6" ht="15.75">
      <c r="A63" s="72">
        <v>6502</v>
      </c>
      <c r="B63" s="54" t="s">
        <v>124</v>
      </c>
      <c r="C63" s="58">
        <f>'[2]THUYETMINH17'!$K$36</f>
        <v>9501000</v>
      </c>
      <c r="D63" s="178">
        <v>233000</v>
      </c>
      <c r="E63" s="174">
        <f>(D63/C63)</f>
        <v>0.024523734343753288</v>
      </c>
      <c r="F63" s="174">
        <v>0</v>
      </c>
    </row>
    <row r="64" spans="1:6" ht="15.75">
      <c r="A64" s="73">
        <v>6504</v>
      </c>
      <c r="B64" s="74" t="s">
        <v>125</v>
      </c>
      <c r="C64" s="58">
        <f>'[2]THUYETMINH17'!$K$37</f>
        <v>2400000</v>
      </c>
      <c r="D64" s="178"/>
      <c r="E64" s="174">
        <f>(D64/C64)</f>
        <v>0</v>
      </c>
      <c r="F64" s="174">
        <v>0</v>
      </c>
    </row>
    <row r="65" spans="1:6" ht="15.75">
      <c r="A65" s="86">
        <v>6550</v>
      </c>
      <c r="B65" s="86" t="s">
        <v>126</v>
      </c>
      <c r="C65" s="168">
        <f>SUM(C66:C68)</f>
        <v>211409000</v>
      </c>
      <c r="D65" s="168">
        <f>SUM(D66:D68)</f>
        <v>56149000</v>
      </c>
      <c r="E65" s="173">
        <f>(D65/C65)</f>
        <v>0.26559418000179746</v>
      </c>
      <c r="F65" s="173">
        <v>0.1013</v>
      </c>
    </row>
    <row r="66" spans="1:6" ht="15.75">
      <c r="A66" s="54">
        <v>6551</v>
      </c>
      <c r="B66" s="54" t="s">
        <v>127</v>
      </c>
      <c r="C66" s="58">
        <f>'[2]THUYETMINH17'!$K$39</f>
        <v>50000000</v>
      </c>
      <c r="D66" s="180">
        <v>18063000</v>
      </c>
      <c r="E66" s="174">
        <f>(D66/C66)</f>
        <v>0.36126</v>
      </c>
      <c r="F66" s="174">
        <v>0.18388335153030677</v>
      </c>
    </row>
    <row r="67" spans="1:6" ht="15.75">
      <c r="A67" s="54">
        <v>6552</v>
      </c>
      <c r="B67" s="54" t="s">
        <v>128</v>
      </c>
      <c r="C67" s="58">
        <f>'[2]THUYETMINH17'!$K$40</f>
        <v>40000000</v>
      </c>
      <c r="D67" s="180">
        <v>10790000</v>
      </c>
      <c r="E67" s="174">
        <f>(D67/C67)</f>
        <v>0.26975</v>
      </c>
      <c r="F67" s="174">
        <v>0</v>
      </c>
    </row>
    <row r="68" spans="1:6" ht="15.75">
      <c r="A68" s="54">
        <v>6599</v>
      </c>
      <c r="B68" s="54" t="s">
        <v>226</v>
      </c>
      <c r="C68" s="58">
        <f>'[2]THUYETMINH17'!$K$41+'[2]THUYETMINH17'!$K$42+'[2]THUYETMINH17'!$K$43</f>
        <v>121409000</v>
      </c>
      <c r="D68" s="180">
        <v>27296000</v>
      </c>
      <c r="E68" s="174">
        <f>(D68/C68)</f>
        <v>0.22482682502944593</v>
      </c>
      <c r="F68" s="174">
        <v>0.10696863701676931</v>
      </c>
    </row>
    <row r="69" spans="1:6" ht="15.75">
      <c r="A69" s="86">
        <v>6600</v>
      </c>
      <c r="B69" s="86" t="s">
        <v>129</v>
      </c>
      <c r="C69" s="168">
        <f>SUM(C70:C72)</f>
        <v>24600000</v>
      </c>
      <c r="D69" s="168">
        <f>SUM(D70:D72)</f>
        <v>5531247</v>
      </c>
      <c r="E69" s="173">
        <f>(D69/C69)</f>
        <v>0.22484743902439025</v>
      </c>
      <c r="F69" s="173">
        <v>0.17407</v>
      </c>
    </row>
    <row r="70" spans="1:6" ht="15.75">
      <c r="A70" s="54">
        <v>6601</v>
      </c>
      <c r="B70" s="54" t="s">
        <v>130</v>
      </c>
      <c r="C70" s="58">
        <f>'[2]THUYETMINH17'!$K$45</f>
        <v>4800000</v>
      </c>
      <c r="D70" s="178">
        <v>1037247</v>
      </c>
      <c r="E70" s="174">
        <f>(D70/C70)</f>
        <v>0.216093125</v>
      </c>
      <c r="F70" s="174">
        <v>0.2182151612903226</v>
      </c>
    </row>
    <row r="71" spans="1:6" ht="15.75">
      <c r="A71" s="54">
        <v>6605</v>
      </c>
      <c r="B71" s="54" t="s">
        <v>131</v>
      </c>
      <c r="C71" s="58">
        <f>'[2]THUYETMINH17'!$K$46</f>
        <v>10800000</v>
      </c>
      <c r="D71" s="178">
        <v>2244000</v>
      </c>
      <c r="E71" s="174">
        <f>(D71/C71)</f>
        <v>0.20777777777777778</v>
      </c>
      <c r="F71" s="174">
        <v>0.13037037037037036</v>
      </c>
    </row>
    <row r="72" spans="1:6" ht="15.75">
      <c r="A72" s="54">
        <v>6618</v>
      </c>
      <c r="B72" s="54" t="s">
        <v>227</v>
      </c>
      <c r="C72" s="58">
        <f>'[2]THUYETMINH17'!$K$47</f>
        <v>9000000</v>
      </c>
      <c r="D72" s="178">
        <v>2250000</v>
      </c>
      <c r="E72" s="174">
        <f>(D72/C72)</f>
        <v>0.25</v>
      </c>
      <c r="F72" s="174">
        <v>0.25</v>
      </c>
    </row>
    <row r="73" spans="1:6" ht="15.75" hidden="1">
      <c r="A73" s="86">
        <v>6650</v>
      </c>
      <c r="B73" s="86" t="s">
        <v>132</v>
      </c>
      <c r="C73" s="168">
        <f>SUM(C74:C75)</f>
        <v>0</v>
      </c>
      <c r="D73" s="173">
        <v>0</v>
      </c>
      <c r="E73" s="173" t="e">
        <f>(D73/C73)</f>
        <v>#DIV/0!</v>
      </c>
      <c r="F73" s="173">
        <v>0</v>
      </c>
    </row>
    <row r="74" spans="1:6" ht="15.75" hidden="1">
      <c r="A74" s="75">
        <v>6657</v>
      </c>
      <c r="B74" s="76" t="s">
        <v>133</v>
      </c>
      <c r="C74" s="58"/>
      <c r="D74" s="174">
        <v>0</v>
      </c>
      <c r="E74" s="174" t="e">
        <f>(D74/C74)</f>
        <v>#DIV/0!</v>
      </c>
      <c r="F74" s="174">
        <v>0</v>
      </c>
    </row>
    <row r="75" spans="1:6" ht="15.75" hidden="1">
      <c r="A75" s="75">
        <v>6699</v>
      </c>
      <c r="B75" s="54" t="s">
        <v>134</v>
      </c>
      <c r="C75" s="58"/>
      <c r="D75" s="174">
        <v>0</v>
      </c>
      <c r="E75" s="174" t="e">
        <f>(D75/C75)</f>
        <v>#DIV/0!</v>
      </c>
      <c r="F75" s="174">
        <v>0</v>
      </c>
    </row>
    <row r="76" spans="1:6" ht="15.75">
      <c r="A76" s="86">
        <v>6700</v>
      </c>
      <c r="B76" s="86" t="s">
        <v>135</v>
      </c>
      <c r="C76" s="168">
        <f>SUM(C77:C81)</f>
        <v>135584000</v>
      </c>
      <c r="D76" s="168">
        <f>SUM(D77:D81)</f>
        <v>9000000</v>
      </c>
      <c r="E76" s="173">
        <f>(D76/C76)</f>
        <v>0.06637951380693888</v>
      </c>
      <c r="F76" s="173">
        <v>0.11262</v>
      </c>
    </row>
    <row r="77" spans="1:6" ht="15.75">
      <c r="A77" s="54">
        <v>6701</v>
      </c>
      <c r="B77" s="54" t="s">
        <v>136</v>
      </c>
      <c r="C77" s="58">
        <f>'[2]THUYETMINH17'!$K$53</f>
        <v>22984000</v>
      </c>
      <c r="D77" s="181"/>
      <c r="E77" s="174">
        <f>(D77/C77)</f>
        <v>0</v>
      </c>
      <c r="F77" s="174">
        <v>0.06511627906976744</v>
      </c>
    </row>
    <row r="78" spans="1:6" ht="26.25" customHeight="1">
      <c r="A78" s="54">
        <v>6702</v>
      </c>
      <c r="B78" s="54" t="s">
        <v>137</v>
      </c>
      <c r="C78" s="58">
        <f>'[2]THUYETMINH17'!$K$54</f>
        <v>30600000</v>
      </c>
      <c r="D78" s="178"/>
      <c r="E78" s="174">
        <f>(D78/C78)</f>
        <v>0</v>
      </c>
      <c r="F78" s="174">
        <v>0.0931640625</v>
      </c>
    </row>
    <row r="79" spans="1:6" ht="26.25" customHeight="1">
      <c r="A79" s="54">
        <v>6703</v>
      </c>
      <c r="B79" s="54" t="s">
        <v>138</v>
      </c>
      <c r="C79" s="58">
        <f>'[2]THUYETMINH17'!$K$55</f>
        <v>15000000</v>
      </c>
      <c r="D79" s="178"/>
      <c r="E79" s="174">
        <f>(D79/C79)</f>
        <v>0</v>
      </c>
      <c r="F79" s="174">
        <v>0.11848341232227488</v>
      </c>
    </row>
    <row r="80" spans="1:6" ht="15.75">
      <c r="A80" s="54">
        <v>6704</v>
      </c>
      <c r="B80" s="54" t="s">
        <v>139</v>
      </c>
      <c r="C80" s="58">
        <f>'[2]THUYETMINH17'!$K$56</f>
        <v>30000000</v>
      </c>
      <c r="D80" s="178">
        <v>9000000</v>
      </c>
      <c r="E80" s="174">
        <f>(D80/C80)</f>
        <v>0.3</v>
      </c>
      <c r="F80" s="174">
        <v>0.25</v>
      </c>
    </row>
    <row r="81" spans="1:6" ht="15.75">
      <c r="A81" s="54">
        <v>6749</v>
      </c>
      <c r="B81" s="54" t="s">
        <v>140</v>
      </c>
      <c r="C81" s="58">
        <f>'[2]THUYETMINH17'!$K$57</f>
        <v>37000000</v>
      </c>
      <c r="D81" s="178"/>
      <c r="E81" s="174">
        <f>(D81/C81)</f>
        <v>0</v>
      </c>
      <c r="F81" s="174">
        <v>0</v>
      </c>
    </row>
    <row r="82" spans="1:6" ht="15.75">
      <c r="A82" s="86">
        <v>6750</v>
      </c>
      <c r="B82" s="86" t="s">
        <v>157</v>
      </c>
      <c r="C82" s="168">
        <f>SUM(C83:C84)</f>
        <v>16000000</v>
      </c>
      <c r="D82" s="168">
        <f>SUM(D83:D84)</f>
        <v>12475000</v>
      </c>
      <c r="E82" s="173">
        <f>(D82/C82)</f>
        <v>0.7796875</v>
      </c>
      <c r="F82" s="173">
        <v>0</v>
      </c>
    </row>
    <row r="83" spans="1:6" ht="15.75">
      <c r="A83" s="54">
        <v>6751</v>
      </c>
      <c r="B83" s="54" t="s">
        <v>214</v>
      </c>
      <c r="C83" s="58">
        <f>'[2]THUYETMINH17'!$K$59</f>
        <v>6000000</v>
      </c>
      <c r="D83" s="58">
        <v>3180000</v>
      </c>
      <c r="E83" s="174"/>
      <c r="F83" s="174"/>
    </row>
    <row r="84" spans="1:6" ht="15.75">
      <c r="A84" s="54">
        <v>6799</v>
      </c>
      <c r="B84" s="54" t="s">
        <v>162</v>
      </c>
      <c r="C84" s="58">
        <f>'[2]THUYETMINH17'!$K$60</f>
        <v>10000000</v>
      </c>
      <c r="D84" s="58">
        <v>9295000</v>
      </c>
      <c r="E84" s="174">
        <f>(D84/C84)</f>
        <v>0.9295</v>
      </c>
      <c r="F84" s="174">
        <v>0.1388888888888889</v>
      </c>
    </row>
    <row r="85" spans="1:6" ht="15.75">
      <c r="A85" s="88">
        <v>6900</v>
      </c>
      <c r="B85" s="86" t="s">
        <v>141</v>
      </c>
      <c r="C85" s="168">
        <f>SUM(C86:C91)</f>
        <v>154029800</v>
      </c>
      <c r="D85" s="168">
        <f>SUM(D86:D91)</f>
        <v>49054500</v>
      </c>
      <c r="E85" s="173">
        <f>(D85/C85)</f>
        <v>0.318474087481773</v>
      </c>
      <c r="F85" s="173">
        <v>0.04694</v>
      </c>
    </row>
    <row r="86" spans="1:6" ht="15.75">
      <c r="A86" s="54">
        <f>'[1]THUYETMINH17'!$A$65</f>
        <v>6905</v>
      </c>
      <c r="B86" s="54" t="str">
        <f>'[1]THUYETMINH17'!$B$65</f>
        <v>Tài sản và thiết bị chuyên dùng</v>
      </c>
      <c r="C86" s="58">
        <f>'[2]THUYETMINH17'!$K$62</f>
        <v>10000000</v>
      </c>
      <c r="D86" s="168"/>
      <c r="E86" s="174">
        <f>(D86/C86)</f>
        <v>0</v>
      </c>
      <c r="F86" s="174">
        <v>0</v>
      </c>
    </row>
    <row r="87" spans="1:6" ht="15.75">
      <c r="A87" s="54">
        <v>6907</v>
      </c>
      <c r="B87" s="54" t="s">
        <v>142</v>
      </c>
      <c r="C87" s="58">
        <f>'[2]THUYETMINH17'!$K$63</f>
        <v>20000000</v>
      </c>
      <c r="D87" s="178">
        <v>3000000</v>
      </c>
      <c r="E87" s="174">
        <f>(D87/C87)</f>
        <v>0.15</v>
      </c>
      <c r="F87" s="174">
        <v>0</v>
      </c>
    </row>
    <row r="88" spans="1:6" ht="15.75">
      <c r="A88" s="54">
        <v>6912</v>
      </c>
      <c r="B88" s="54" t="s">
        <v>143</v>
      </c>
      <c r="C88" s="58">
        <f>'[2]THUYETMINH17'!$K$64</f>
        <v>34000000</v>
      </c>
      <c r="D88" s="178">
        <v>13218000</v>
      </c>
      <c r="E88" s="174">
        <f>(D88/C88)</f>
        <v>0.38876470588235296</v>
      </c>
      <c r="F88" s="174">
        <v>0.10954694685521324</v>
      </c>
    </row>
    <row r="89" spans="1:6" ht="15.75">
      <c r="A89" s="54">
        <v>6913</v>
      </c>
      <c r="B89" s="54" t="s">
        <v>144</v>
      </c>
      <c r="C89" s="58">
        <f>'[2]THUYETMINH17'!$K$65</f>
        <v>21000000</v>
      </c>
      <c r="D89" s="178">
        <v>10992000</v>
      </c>
      <c r="E89" s="174">
        <f>(D89/C89)</f>
        <v>0.5234285714285715</v>
      </c>
      <c r="F89" s="174">
        <v>0.619375</v>
      </c>
    </row>
    <row r="90" spans="1:6" ht="15.75">
      <c r="A90" s="54">
        <v>6921</v>
      </c>
      <c r="B90" s="54" t="s">
        <v>145</v>
      </c>
      <c r="C90" s="58">
        <f>'[2]THUYETMINH17'!$K$66</f>
        <v>20000000</v>
      </c>
      <c r="D90" s="178">
        <v>3378500</v>
      </c>
      <c r="E90" s="174">
        <f>(D90/C90)</f>
        <v>0.168925</v>
      </c>
      <c r="F90" s="174">
        <v>0.4206896551724138</v>
      </c>
    </row>
    <row r="91" spans="1:6" ht="25.5">
      <c r="A91" s="54">
        <v>6949</v>
      </c>
      <c r="B91" s="63" t="s">
        <v>231</v>
      </c>
      <c r="C91" s="58">
        <f>'[2]THUYETMINH17'!$K$67</f>
        <v>49029800</v>
      </c>
      <c r="D91" s="178">
        <v>18466000</v>
      </c>
      <c r="E91" s="174">
        <f>(D91/C91)</f>
        <v>0.376628091487218</v>
      </c>
      <c r="F91" s="174">
        <v>0</v>
      </c>
    </row>
    <row r="92" spans="1:6" ht="28.5" customHeight="1">
      <c r="A92" s="86">
        <v>6950</v>
      </c>
      <c r="B92" s="86" t="s">
        <v>277</v>
      </c>
      <c r="C92" s="86">
        <f>C93</f>
        <v>5000000</v>
      </c>
      <c r="D92" s="58">
        <f>D93</f>
        <v>0</v>
      </c>
      <c r="E92" s="58">
        <f>E93</f>
        <v>0</v>
      </c>
      <c r="F92" s="58">
        <f>F93</f>
        <v>0</v>
      </c>
    </row>
    <row r="93" spans="1:6" ht="15.75">
      <c r="A93" s="54">
        <v>6999</v>
      </c>
      <c r="B93" s="63" t="s">
        <v>280</v>
      </c>
      <c r="C93" s="58">
        <f>'[2]THUYETMINH17'!$K$69</f>
        <v>5000000</v>
      </c>
      <c r="D93" s="174"/>
      <c r="E93" s="174"/>
      <c r="F93" s="174"/>
    </row>
    <row r="94" spans="1:6" ht="15.75">
      <c r="A94" s="86">
        <v>7000</v>
      </c>
      <c r="B94" s="86" t="s">
        <v>146</v>
      </c>
      <c r="C94" s="168">
        <f>SUM(C95:C97)</f>
        <v>142730000</v>
      </c>
      <c r="D94" s="168">
        <f>SUM(D95:D97)</f>
        <v>6085000</v>
      </c>
      <c r="E94" s="173">
        <f>(D94/C94)</f>
        <v>0.0426329433195544</v>
      </c>
      <c r="F94" s="173">
        <v>0.08228</v>
      </c>
    </row>
    <row r="95" spans="1:6" ht="15.75">
      <c r="A95" s="54">
        <v>7001</v>
      </c>
      <c r="B95" s="54" t="s">
        <v>147</v>
      </c>
      <c r="C95" s="58">
        <f>'[2]THUYETMINH17'!$K$71+'[2]THUYETMINH17'!$K$72+'[2]THUYETMINH17'!$K$73</f>
        <v>41000000</v>
      </c>
      <c r="D95" s="55">
        <v>4501000</v>
      </c>
      <c r="E95" s="174">
        <f>(D95/C95)</f>
        <v>0.10978048780487805</v>
      </c>
      <c r="F95" s="174">
        <v>0.07684262335425127</v>
      </c>
    </row>
    <row r="96" spans="1:6" ht="15.75">
      <c r="A96" s="54">
        <v>7004</v>
      </c>
      <c r="B96" s="54" t="s">
        <v>148</v>
      </c>
      <c r="C96" s="58">
        <f>'[2]THUYETMINH17'!$K$74</f>
        <v>2730000</v>
      </c>
      <c r="D96" s="174"/>
      <c r="E96" s="174">
        <f>(D96/C96)</f>
        <v>0</v>
      </c>
      <c r="F96" s="174">
        <v>0</v>
      </c>
    </row>
    <row r="97" spans="1:6" ht="15.75">
      <c r="A97" s="59">
        <v>7049</v>
      </c>
      <c r="B97" s="54" t="s">
        <v>149</v>
      </c>
      <c r="C97" s="58">
        <f>'[2]THUYETMINH17'!$K$75+'[2]THUYETMINH17'!$K$76+'[2]THUYETMINH17'!$K$77+'[2]THUYETMINH17'!$K$78</f>
        <v>99000000</v>
      </c>
      <c r="D97" s="58">
        <v>1584000</v>
      </c>
      <c r="E97" s="174">
        <f>(D97/C97)</f>
        <v>0.016</v>
      </c>
      <c r="F97" s="174">
        <v>0.012210259368937763</v>
      </c>
    </row>
    <row r="98" spans="1:6" ht="15.75">
      <c r="A98" s="86">
        <v>7750</v>
      </c>
      <c r="B98" s="86" t="s">
        <v>140</v>
      </c>
      <c r="C98" s="168">
        <f>SUM(C99:C103)</f>
        <v>371716000</v>
      </c>
      <c r="D98" s="168">
        <f>SUM(D99:D103)</f>
        <v>163263000</v>
      </c>
      <c r="E98" s="173">
        <f>SUM(E99:E103)</f>
        <v>1.4880614910953822</v>
      </c>
      <c r="F98" s="168">
        <f>SUM(F99:F103)</f>
        <v>0</v>
      </c>
    </row>
    <row r="99" spans="1:6" ht="15.75">
      <c r="A99" s="191">
        <v>7049</v>
      </c>
      <c r="B99" s="189" t="s">
        <v>289</v>
      </c>
      <c r="C99" s="190">
        <f>'[2]THUYETMINH17'!$K$80</f>
        <v>80000000</v>
      </c>
      <c r="D99" s="58">
        <f>24110000-1036000-4667000</f>
        <v>18407000</v>
      </c>
      <c r="E99" s="174">
        <f aca="true" t="shared" si="0" ref="E99:E113">(D99/C99)</f>
        <v>0.2300875</v>
      </c>
      <c r="F99" s="174">
        <v>0</v>
      </c>
    </row>
    <row r="100" spans="1:6" ht="15.75">
      <c r="A100" s="191">
        <v>7049</v>
      </c>
      <c r="B100" s="189" t="s">
        <v>290</v>
      </c>
      <c r="C100" s="190">
        <f>'[2]THUYETMINH17'!$K$81</f>
        <v>70076000</v>
      </c>
      <c r="D100" s="58">
        <v>6750000</v>
      </c>
      <c r="E100" s="174">
        <f t="shared" si="0"/>
        <v>0.09632399109538216</v>
      </c>
      <c r="F100" s="174">
        <v>0</v>
      </c>
    </row>
    <row r="101" spans="1:6" ht="15.75">
      <c r="A101" s="191">
        <v>7764</v>
      </c>
      <c r="B101" s="189" t="s">
        <v>281</v>
      </c>
      <c r="C101" s="190">
        <f>'[2]THUYETMINH17'!$K$82</f>
        <v>50000000</v>
      </c>
      <c r="D101" s="173"/>
      <c r="E101" s="174">
        <f t="shared" si="0"/>
        <v>0</v>
      </c>
      <c r="F101" s="174">
        <v>0</v>
      </c>
    </row>
    <row r="102" spans="1:6" ht="15.75">
      <c r="A102" s="59">
        <v>7799</v>
      </c>
      <c r="B102" s="64" t="s">
        <v>217</v>
      </c>
      <c r="C102" s="58">
        <f>'[2]THUYETMINH17'!$K$83</f>
        <v>131640000</v>
      </c>
      <c r="D102" s="58">
        <f>C102</f>
        <v>131640000</v>
      </c>
      <c r="E102" s="174">
        <f t="shared" si="0"/>
        <v>1</v>
      </c>
      <c r="F102" s="174">
        <v>0</v>
      </c>
    </row>
    <row r="103" spans="1:6" ht="15.75">
      <c r="A103" s="59">
        <v>7799</v>
      </c>
      <c r="B103" s="64" t="s">
        <v>149</v>
      </c>
      <c r="C103" s="58">
        <f>'[2]THUYETMINH17'!$K$84</f>
        <v>40000000</v>
      </c>
      <c r="D103" s="58">
        <v>6466000</v>
      </c>
      <c r="E103" s="174">
        <f t="shared" si="0"/>
        <v>0.16165</v>
      </c>
      <c r="F103" s="174">
        <v>0</v>
      </c>
    </row>
    <row r="104" spans="1:6" ht="15.75" hidden="1">
      <c r="A104" s="59">
        <v>7756</v>
      </c>
      <c r="B104" s="64" t="s">
        <v>216</v>
      </c>
      <c r="C104" s="58"/>
      <c r="D104" s="173"/>
      <c r="E104" s="174" t="e">
        <f t="shared" si="0"/>
        <v>#DIV/0!</v>
      </c>
      <c r="F104" s="173"/>
    </row>
    <row r="105" spans="1:6" ht="15.75" hidden="1">
      <c r="A105" s="59">
        <v>7757</v>
      </c>
      <c r="B105" s="64" t="s">
        <v>278</v>
      </c>
      <c r="C105" s="58"/>
      <c r="D105" s="174">
        <v>0</v>
      </c>
      <c r="E105" s="174" t="e">
        <f t="shared" si="0"/>
        <v>#DIV/0!</v>
      </c>
      <c r="F105" s="174">
        <v>0</v>
      </c>
    </row>
    <row r="106" spans="1:6" ht="15.75" hidden="1">
      <c r="A106" s="59">
        <v>7764</v>
      </c>
      <c r="B106" s="64" t="s">
        <v>281</v>
      </c>
      <c r="C106" s="58"/>
      <c r="D106" s="174">
        <v>0</v>
      </c>
      <c r="E106" s="174" t="e">
        <f t="shared" si="0"/>
        <v>#DIV/0!</v>
      </c>
      <c r="F106" s="174">
        <v>0</v>
      </c>
    </row>
    <row r="107" spans="1:6" ht="15.75" hidden="1">
      <c r="A107" s="59">
        <v>7799</v>
      </c>
      <c r="B107" s="64" t="s">
        <v>149</v>
      </c>
      <c r="C107" s="58"/>
      <c r="D107" s="174">
        <v>0</v>
      </c>
      <c r="E107" s="174" t="e">
        <f t="shared" si="0"/>
        <v>#DIV/0!</v>
      </c>
      <c r="F107" s="174">
        <v>0</v>
      </c>
    </row>
    <row r="108" spans="1:6" ht="15.75" hidden="1">
      <c r="A108" s="59">
        <v>7799</v>
      </c>
      <c r="B108" s="64" t="s">
        <v>217</v>
      </c>
      <c r="C108" s="58"/>
      <c r="D108" s="174">
        <v>0</v>
      </c>
      <c r="E108" s="174" t="e">
        <f t="shared" si="0"/>
        <v>#DIV/0!</v>
      </c>
      <c r="F108" s="174">
        <v>0</v>
      </c>
    </row>
    <row r="109" spans="1:6" ht="15.75" hidden="1">
      <c r="A109" s="89">
        <v>9000</v>
      </c>
      <c r="B109" s="90" t="s">
        <v>150</v>
      </c>
      <c r="C109" s="168">
        <f>C110</f>
        <v>0</v>
      </c>
      <c r="D109" s="168">
        <f>D110</f>
        <v>0</v>
      </c>
      <c r="E109" s="174" t="e">
        <f t="shared" si="0"/>
        <v>#DIV/0!</v>
      </c>
      <c r="F109" s="173">
        <v>0</v>
      </c>
    </row>
    <row r="110" spans="1:6" ht="15.75" hidden="1">
      <c r="A110" s="65">
        <v>9003</v>
      </c>
      <c r="B110" s="63" t="s">
        <v>151</v>
      </c>
      <c r="C110" s="58"/>
      <c r="D110" s="181"/>
      <c r="E110" s="174" t="e">
        <f t="shared" si="0"/>
        <v>#DIV/0!</v>
      </c>
      <c r="F110" s="174">
        <v>0</v>
      </c>
    </row>
    <row r="111" spans="1:6" ht="15.75" hidden="1">
      <c r="A111" s="91">
        <v>9050</v>
      </c>
      <c r="B111" s="92" t="s">
        <v>215</v>
      </c>
      <c r="C111" s="168">
        <f>C112</f>
        <v>0</v>
      </c>
      <c r="D111" s="168">
        <f>D112</f>
        <v>0</v>
      </c>
      <c r="E111" s="174" t="e">
        <f t="shared" si="0"/>
        <v>#DIV/0!</v>
      </c>
      <c r="F111" s="173">
        <v>0</v>
      </c>
    </row>
    <row r="112" spans="1:6" ht="15.75" hidden="1">
      <c r="A112" s="65">
        <v>9099</v>
      </c>
      <c r="B112" s="63" t="s">
        <v>205</v>
      </c>
      <c r="C112" s="58"/>
      <c r="D112" s="178"/>
      <c r="E112" s="174" t="e">
        <f t="shared" si="0"/>
        <v>#DIV/0!</v>
      </c>
      <c r="F112" s="174">
        <v>0</v>
      </c>
    </row>
    <row r="113" spans="1:6" s="71" customFormat="1" ht="27">
      <c r="A113" s="160">
        <v>1.2</v>
      </c>
      <c r="B113" s="161" t="s">
        <v>37</v>
      </c>
      <c r="C113" s="169">
        <f>C114+C116+C120+C126+C128+C130</f>
        <v>1302825000</v>
      </c>
      <c r="D113" s="169">
        <f>D114+D116+D120+D126+D128+D130</f>
        <v>148710163</v>
      </c>
      <c r="E113" s="173">
        <f>E114+E116+E120+E126+E128+E130</f>
        <v>1.4606225015593897</v>
      </c>
      <c r="F113" s="173">
        <v>0.49423</v>
      </c>
    </row>
    <row r="114" spans="1:6" s="71" customFormat="1" ht="15.75">
      <c r="A114" s="77">
        <v>6757</v>
      </c>
      <c r="B114" s="78" t="s">
        <v>218</v>
      </c>
      <c r="C114" s="169">
        <f>C115</f>
        <v>66283932</v>
      </c>
      <c r="D114" s="169">
        <f>D115</f>
        <v>16570983</v>
      </c>
      <c r="E114" s="175">
        <f>E115</f>
        <v>0.25</v>
      </c>
      <c r="F114" s="173">
        <v>0</v>
      </c>
    </row>
    <row r="115" spans="1:6" s="71" customFormat="1" ht="15.75">
      <c r="A115" s="54">
        <f>'[2]THUYETMINH17'!$A$88</f>
        <v>6757</v>
      </c>
      <c r="B115" s="54" t="s">
        <v>219</v>
      </c>
      <c r="C115" s="58">
        <f>'[2]THUYETMINH17'!$K$88</f>
        <v>66283932</v>
      </c>
      <c r="D115" s="182">
        <v>16570983</v>
      </c>
      <c r="E115" s="174">
        <f>(D115/C115)</f>
        <v>0.25</v>
      </c>
      <c r="F115" s="174">
        <v>0</v>
      </c>
    </row>
    <row r="116" spans="1:6" ht="15.75">
      <c r="A116" s="93">
        <v>6100</v>
      </c>
      <c r="B116" s="94" t="s">
        <v>112</v>
      </c>
      <c r="C116" s="170">
        <f>SUM(C117:C119)</f>
        <v>554619136</v>
      </c>
      <c r="D116" s="170">
        <f>SUM(D117:D119)</f>
        <v>7939680</v>
      </c>
      <c r="E116" s="176">
        <f>(D116/C116)</f>
        <v>0.01431555365590559</v>
      </c>
      <c r="F116" s="173">
        <v>0.45095</v>
      </c>
    </row>
    <row r="117" spans="1:6" ht="15.75">
      <c r="A117" s="54">
        <v>6103</v>
      </c>
      <c r="B117" s="54" t="s">
        <v>232</v>
      </c>
      <c r="C117" s="58">
        <f>'[2]THUYETMINH17'!$K$90</f>
        <v>204619136</v>
      </c>
      <c r="D117" s="58">
        <v>7939680</v>
      </c>
      <c r="E117" s="174">
        <f>(D117/C117)</f>
        <v>0.038802235974645105</v>
      </c>
      <c r="F117" s="174">
        <v>0.09029413430481124</v>
      </c>
    </row>
    <row r="118" spans="1:6" ht="15.75">
      <c r="A118" s="54">
        <v>6105</v>
      </c>
      <c r="B118" s="54" t="s">
        <v>233</v>
      </c>
      <c r="C118" s="58">
        <f>'[2]THUYETMINH17'!$K$91</f>
        <v>303198583</v>
      </c>
      <c r="D118" s="179"/>
      <c r="E118" s="174">
        <f>(D118/C118)</f>
        <v>0</v>
      </c>
      <c r="F118" s="174">
        <v>0.4181293372796784</v>
      </c>
    </row>
    <row r="119" spans="1:6" ht="15.75">
      <c r="A119" s="185">
        <v>6419</v>
      </c>
      <c r="B119" s="185" t="s">
        <v>279</v>
      </c>
      <c r="C119" s="58">
        <f>'[2]THUYETMINH17'!$K$92</f>
        <v>46801417</v>
      </c>
      <c r="D119" s="186"/>
      <c r="E119" s="174">
        <f>(D119/C119)</f>
        <v>0</v>
      </c>
      <c r="F119" s="174"/>
    </row>
    <row r="120" spans="1:6" ht="15.75">
      <c r="A120" s="95">
        <v>6400</v>
      </c>
      <c r="B120" s="96" t="s">
        <v>152</v>
      </c>
      <c r="C120" s="170">
        <f>SUM(C121:C125)</f>
        <v>131678000</v>
      </c>
      <c r="D120" s="170">
        <f>SUM(D121:D125)</f>
        <v>18199500</v>
      </c>
      <c r="E120" s="176">
        <f>SUM(E121:E125)</f>
        <v>0.8526464345885391</v>
      </c>
      <c r="F120" s="173">
        <v>0.2947</v>
      </c>
    </row>
    <row r="121" spans="1:6" ht="15.75">
      <c r="A121" s="185">
        <v>6449</v>
      </c>
      <c r="B121" s="54" t="s">
        <v>282</v>
      </c>
      <c r="C121" s="58">
        <f>'[2]THUYETMINH17'!$K$95</f>
        <v>21600000</v>
      </c>
      <c r="D121" s="178">
        <f>1800000*3</f>
        <v>5400000</v>
      </c>
      <c r="E121" s="174">
        <f>(D121/C121)</f>
        <v>0.25</v>
      </c>
      <c r="F121" s="174">
        <v>0.25</v>
      </c>
    </row>
    <row r="122" spans="1:6" ht="15.75">
      <c r="A122" s="185">
        <v>6449</v>
      </c>
      <c r="B122" s="54" t="s">
        <v>283</v>
      </c>
      <c r="C122" s="58">
        <f>'[2]THUYETMINH17'!$K$96</f>
        <v>12000000</v>
      </c>
      <c r="D122" s="178">
        <v>3000000</v>
      </c>
      <c r="E122" s="174">
        <f>(D122/C122)</f>
        <v>0.25</v>
      </c>
      <c r="F122" s="174">
        <v>0.25</v>
      </c>
    </row>
    <row r="123" spans="1:6" ht="15.75">
      <c r="A123" s="185">
        <v>6449</v>
      </c>
      <c r="B123" s="54" t="s">
        <v>284</v>
      </c>
      <c r="C123" s="58">
        <f>'[2]THUYETMINH17'!$K$97</f>
        <v>1668000</v>
      </c>
      <c r="D123" s="178">
        <f>3*139000</f>
        <v>417000</v>
      </c>
      <c r="E123" s="174">
        <f>(D123/C123)</f>
        <v>0.25</v>
      </c>
      <c r="F123" s="174">
        <v>0</v>
      </c>
    </row>
    <row r="124" spans="1:6" ht="15.75">
      <c r="A124" s="185">
        <v>6449</v>
      </c>
      <c r="B124" s="54" t="s">
        <v>285</v>
      </c>
      <c r="C124" s="58">
        <f>'[2]THUYETMINH17'!$K$98</f>
        <v>91406000</v>
      </c>
      <c r="D124" s="178">
        <f>3*3127500</f>
        <v>9382500</v>
      </c>
      <c r="E124" s="174">
        <f>(D124/C124)</f>
        <v>0.10264643458853905</v>
      </c>
      <c r="F124" s="174">
        <v>0.1428195535024481</v>
      </c>
    </row>
    <row r="125" spans="1:6" ht="15.75">
      <c r="A125" s="185">
        <v>6449</v>
      </c>
      <c r="B125" s="54" t="s">
        <v>286</v>
      </c>
      <c r="C125" s="58">
        <f>'[2]THUYETMINH17'!$K$99</f>
        <v>5004000</v>
      </c>
      <c r="D125" s="178"/>
      <c r="E125" s="174">
        <f>(D125/C125)</f>
        <v>0</v>
      </c>
      <c r="F125" s="174"/>
    </row>
    <row r="126" spans="1:5" s="187" customFormat="1" ht="12.75">
      <c r="A126" s="187" t="s">
        <v>287</v>
      </c>
      <c r="C126" s="188">
        <f>C127</f>
        <v>240000000</v>
      </c>
      <c r="D126" s="188">
        <f>D127</f>
        <v>0</v>
      </c>
      <c r="E126" s="188">
        <f>E127</f>
        <v>0</v>
      </c>
    </row>
    <row r="127" spans="1:6" ht="15.75">
      <c r="A127" s="185">
        <v>6954</v>
      </c>
      <c r="B127" s="54" t="s">
        <v>276</v>
      </c>
      <c r="C127" s="58">
        <f>'[2]THUYETMINH17'!$K$113</f>
        <v>240000000</v>
      </c>
      <c r="D127" s="178"/>
      <c r="E127" s="174"/>
      <c r="F127" s="174"/>
    </row>
    <row r="128" spans="1:6" ht="15.75">
      <c r="A128" s="93">
        <v>7000</v>
      </c>
      <c r="B128" s="93" t="s">
        <v>153</v>
      </c>
      <c r="C128" s="170">
        <f>SUM(C129:C129)</f>
        <v>1800000</v>
      </c>
      <c r="D128" s="176">
        <v>0</v>
      </c>
      <c r="E128" s="176">
        <f aca="true" t="shared" si="1" ref="E128:E137">(D128/C128)</f>
        <v>0</v>
      </c>
      <c r="F128" s="173">
        <v>0</v>
      </c>
    </row>
    <row r="129" spans="1:6" ht="15.75">
      <c r="A129" s="54">
        <v>7004</v>
      </c>
      <c r="B129" s="54" t="s">
        <v>154</v>
      </c>
      <c r="C129" s="58">
        <f>'[2]THUYETMINH17'!$K$101</f>
        <v>1800000</v>
      </c>
      <c r="D129" s="174">
        <v>0</v>
      </c>
      <c r="E129" s="174">
        <f t="shared" si="1"/>
        <v>0</v>
      </c>
      <c r="F129" s="174">
        <v>0</v>
      </c>
    </row>
    <row r="130" spans="1:6" ht="15.75">
      <c r="A130" s="93">
        <v>7750</v>
      </c>
      <c r="B130" s="93" t="s">
        <v>140</v>
      </c>
      <c r="C130" s="170">
        <f>SUM(C131:C137)</f>
        <v>308443932</v>
      </c>
      <c r="D130" s="170">
        <f>SUM(D131:D137)</f>
        <v>106000000</v>
      </c>
      <c r="E130" s="176">
        <f t="shared" si="1"/>
        <v>0.343660513314945</v>
      </c>
      <c r="F130" s="173">
        <v>0.09588</v>
      </c>
    </row>
    <row r="131" spans="1:6" ht="15.75">
      <c r="A131" s="73">
        <v>7757</v>
      </c>
      <c r="B131" s="79" t="s">
        <v>220</v>
      </c>
      <c r="C131" s="58">
        <f>'[2]THUYETMINH17'!$K$111</f>
        <v>50000000</v>
      </c>
      <c r="D131" s="174">
        <v>0</v>
      </c>
      <c r="E131" s="174">
        <f t="shared" si="1"/>
        <v>0</v>
      </c>
      <c r="F131" s="174">
        <v>0</v>
      </c>
    </row>
    <row r="132" spans="1:6" ht="21.75" customHeight="1">
      <c r="A132" s="54">
        <v>7799</v>
      </c>
      <c r="B132" s="54" t="s">
        <v>221</v>
      </c>
      <c r="C132" s="58">
        <f>'[2]THUYETMINH17'!$K$103</f>
        <v>10600000</v>
      </c>
      <c r="D132" s="174">
        <v>0</v>
      </c>
      <c r="E132" s="174">
        <f t="shared" si="1"/>
        <v>0</v>
      </c>
      <c r="F132" s="174">
        <v>0</v>
      </c>
    </row>
    <row r="133" spans="1:6" ht="21.75" customHeight="1">
      <c r="A133" s="54">
        <v>7799</v>
      </c>
      <c r="B133" s="54" t="s">
        <v>222</v>
      </c>
      <c r="C133" s="58">
        <f>'[2]THUYETMINH17'!$K$104</f>
        <v>31343932</v>
      </c>
      <c r="D133" s="174">
        <v>0</v>
      </c>
      <c r="E133" s="174">
        <f t="shared" si="1"/>
        <v>0</v>
      </c>
      <c r="F133" s="174">
        <v>0</v>
      </c>
    </row>
    <row r="134" spans="1:6" ht="21.75" customHeight="1">
      <c r="A134" s="54">
        <v>7799</v>
      </c>
      <c r="B134" s="54" t="s">
        <v>223</v>
      </c>
      <c r="C134" s="58">
        <f>'[2]THUYETMINH17'!$K$107</f>
        <v>22500000</v>
      </c>
      <c r="D134" s="174">
        <v>0</v>
      </c>
      <c r="E134" s="174">
        <f t="shared" si="1"/>
        <v>0</v>
      </c>
      <c r="F134" s="174">
        <v>0</v>
      </c>
    </row>
    <row r="135" spans="1:6" ht="21.75" customHeight="1">
      <c r="A135" s="54">
        <v>7799</v>
      </c>
      <c r="B135" s="80" t="s">
        <v>156</v>
      </c>
      <c r="C135" s="58">
        <f>'[2]THUYETMINH17'!$K$109</f>
        <v>106000000</v>
      </c>
      <c r="D135" s="58">
        <v>106000000</v>
      </c>
      <c r="E135" s="174">
        <f t="shared" si="1"/>
        <v>1</v>
      </c>
      <c r="F135" s="174">
        <v>0.7560756075607561</v>
      </c>
    </row>
    <row r="136" spans="1:6" ht="21.75" customHeight="1">
      <c r="A136" s="54">
        <v>7799</v>
      </c>
      <c r="B136" s="80" t="s">
        <v>291</v>
      </c>
      <c r="C136" s="58">
        <f>'[2]THUYETMINH17'!$K$108</f>
        <v>83500000</v>
      </c>
      <c r="D136" s="58">
        <v>0</v>
      </c>
      <c r="E136" s="174">
        <f t="shared" si="1"/>
        <v>0</v>
      </c>
      <c r="F136" s="174">
        <v>0</v>
      </c>
    </row>
    <row r="137" spans="1:6" ht="21.75" customHeight="1">
      <c r="A137" s="54">
        <v>7799</v>
      </c>
      <c r="B137" s="80" t="s">
        <v>224</v>
      </c>
      <c r="C137" s="58">
        <f>'[2]THUYETMINH17'!$K$105</f>
        <v>4500000</v>
      </c>
      <c r="D137" s="174">
        <v>0</v>
      </c>
      <c r="E137" s="174">
        <f t="shared" si="1"/>
        <v>0</v>
      </c>
      <c r="F137" s="174">
        <v>0</v>
      </c>
    </row>
    <row r="138" spans="1:6" ht="21.75" customHeight="1" hidden="1">
      <c r="A138" s="56">
        <v>4</v>
      </c>
      <c r="B138" s="60" t="s">
        <v>45</v>
      </c>
      <c r="C138" s="66"/>
      <c r="D138" s="66"/>
      <c r="E138" s="177" t="e">
        <f aca="true" t="shared" si="2" ref="E138:E148">(D138/C138)</f>
        <v>#DIV/0!</v>
      </c>
      <c r="F138" s="173"/>
    </row>
    <row r="139" spans="1:6" ht="21.75" customHeight="1" hidden="1">
      <c r="A139" s="56">
        <v>4.1</v>
      </c>
      <c r="B139" s="60" t="s">
        <v>67</v>
      </c>
      <c r="C139" s="66"/>
      <c r="D139" s="66"/>
      <c r="E139" s="177" t="e">
        <f t="shared" si="2"/>
        <v>#DIV/0!</v>
      </c>
      <c r="F139" s="173"/>
    </row>
    <row r="140" spans="1:6" ht="21.75" customHeight="1" hidden="1">
      <c r="A140" s="56">
        <v>4.2</v>
      </c>
      <c r="B140" s="60" t="s">
        <v>43</v>
      </c>
      <c r="C140" s="66"/>
      <c r="D140" s="66"/>
      <c r="E140" s="177" t="e">
        <f t="shared" si="2"/>
        <v>#DIV/0!</v>
      </c>
      <c r="F140" s="173"/>
    </row>
    <row r="141" spans="1:6" ht="21.75" customHeight="1" hidden="1">
      <c r="A141" s="56">
        <v>5</v>
      </c>
      <c r="B141" s="60" t="s">
        <v>46</v>
      </c>
      <c r="C141" s="66"/>
      <c r="D141" s="66"/>
      <c r="E141" s="177" t="e">
        <f t="shared" si="2"/>
        <v>#DIV/0!</v>
      </c>
      <c r="F141" s="173"/>
    </row>
    <row r="142" spans="1:6" ht="21.75" customHeight="1" hidden="1">
      <c r="A142" s="56">
        <v>5.1</v>
      </c>
      <c r="B142" s="60" t="s">
        <v>67</v>
      </c>
      <c r="C142" s="66"/>
      <c r="D142" s="66"/>
      <c r="E142" s="177" t="e">
        <f t="shared" si="2"/>
        <v>#DIV/0!</v>
      </c>
      <c r="F142" s="173"/>
    </row>
    <row r="143" spans="1:6" ht="21.75" customHeight="1" hidden="1">
      <c r="A143" s="56">
        <v>5.2</v>
      </c>
      <c r="B143" s="60" t="s">
        <v>43</v>
      </c>
      <c r="C143" s="66"/>
      <c r="D143" s="66"/>
      <c r="E143" s="177" t="e">
        <f t="shared" si="2"/>
        <v>#DIV/0!</v>
      </c>
      <c r="F143" s="173"/>
    </row>
    <row r="144" spans="1:6" ht="21.75" customHeight="1" hidden="1">
      <c r="A144" s="56">
        <v>6</v>
      </c>
      <c r="B144" s="60" t="s">
        <v>47</v>
      </c>
      <c r="C144" s="66"/>
      <c r="D144" s="66"/>
      <c r="E144" s="177" t="e">
        <f t="shared" si="2"/>
        <v>#DIV/0!</v>
      </c>
      <c r="F144" s="173"/>
    </row>
    <row r="145" spans="1:6" ht="21.75" customHeight="1" hidden="1">
      <c r="A145" s="56">
        <v>6.1</v>
      </c>
      <c r="B145" s="60" t="s">
        <v>67</v>
      </c>
      <c r="C145" s="66"/>
      <c r="D145" s="66"/>
      <c r="E145" s="177" t="e">
        <f t="shared" si="2"/>
        <v>#DIV/0!</v>
      </c>
      <c r="F145" s="173"/>
    </row>
    <row r="146" spans="1:6" ht="21.75" customHeight="1" hidden="1">
      <c r="A146" s="56">
        <v>6.2</v>
      </c>
      <c r="B146" s="60" t="s">
        <v>43</v>
      </c>
      <c r="C146" s="66"/>
      <c r="D146" s="66"/>
      <c r="E146" s="177" t="e">
        <f t="shared" si="2"/>
        <v>#DIV/0!</v>
      </c>
      <c r="F146" s="173"/>
    </row>
    <row r="147" spans="1:6" ht="21.75" customHeight="1" hidden="1">
      <c r="A147" s="56">
        <v>7</v>
      </c>
      <c r="B147" s="60" t="s">
        <v>48</v>
      </c>
      <c r="C147" s="66"/>
      <c r="D147" s="66"/>
      <c r="E147" s="177" t="e">
        <f t="shared" si="2"/>
        <v>#DIV/0!</v>
      </c>
      <c r="F147" s="173"/>
    </row>
    <row r="148" spans="1:6" ht="21.75" customHeight="1" hidden="1">
      <c r="A148" s="56">
        <v>7.1</v>
      </c>
      <c r="B148" s="60" t="s">
        <v>67</v>
      </c>
      <c r="C148" s="66"/>
      <c r="D148" s="66"/>
      <c r="E148" s="177" t="e">
        <f t="shared" si="2"/>
        <v>#DIV/0!</v>
      </c>
      <c r="F148" s="173"/>
    </row>
    <row r="149" spans="1:6" ht="21.75" customHeight="1" hidden="1">
      <c r="A149" s="56">
        <v>7.2</v>
      </c>
      <c r="B149" s="60" t="s">
        <v>43</v>
      </c>
      <c r="C149" s="66"/>
      <c r="D149" s="66"/>
      <c r="E149" s="177" t="e">
        <f aca="true" t="shared" si="3" ref="E149:E165">(D149/C149)</f>
        <v>#DIV/0!</v>
      </c>
      <c r="F149" s="173"/>
    </row>
    <row r="150" spans="1:6" ht="21.75" customHeight="1" hidden="1">
      <c r="A150" s="56">
        <v>8</v>
      </c>
      <c r="B150" s="60" t="s">
        <v>49</v>
      </c>
      <c r="C150" s="66"/>
      <c r="D150" s="66"/>
      <c r="E150" s="177" t="e">
        <f t="shared" si="3"/>
        <v>#DIV/0!</v>
      </c>
      <c r="F150" s="173"/>
    </row>
    <row r="151" spans="1:6" ht="21.75" customHeight="1" hidden="1">
      <c r="A151" s="56">
        <v>8.1</v>
      </c>
      <c r="B151" s="60" t="s">
        <v>67</v>
      </c>
      <c r="C151" s="66"/>
      <c r="D151" s="66"/>
      <c r="E151" s="177" t="e">
        <f t="shared" si="3"/>
        <v>#DIV/0!</v>
      </c>
      <c r="F151" s="173"/>
    </row>
    <row r="152" spans="1:6" ht="21.75" customHeight="1" hidden="1">
      <c r="A152" s="56">
        <v>8.2</v>
      </c>
      <c r="B152" s="60" t="s">
        <v>43</v>
      </c>
      <c r="C152" s="66"/>
      <c r="D152" s="66"/>
      <c r="E152" s="177" t="e">
        <f t="shared" si="3"/>
        <v>#DIV/0!</v>
      </c>
      <c r="F152" s="173"/>
    </row>
    <row r="153" spans="1:6" ht="21.75" customHeight="1" hidden="1">
      <c r="A153" s="56">
        <v>9</v>
      </c>
      <c r="B153" s="60" t="s">
        <v>50</v>
      </c>
      <c r="C153" s="66"/>
      <c r="D153" s="66"/>
      <c r="E153" s="177" t="e">
        <f t="shared" si="3"/>
        <v>#DIV/0!</v>
      </c>
      <c r="F153" s="173"/>
    </row>
    <row r="154" spans="1:6" ht="21.75" customHeight="1" hidden="1">
      <c r="A154" s="56">
        <v>9.1</v>
      </c>
      <c r="B154" s="60" t="s">
        <v>67</v>
      </c>
      <c r="C154" s="66"/>
      <c r="D154" s="66"/>
      <c r="E154" s="177" t="e">
        <f t="shared" si="3"/>
        <v>#DIV/0!</v>
      </c>
      <c r="F154" s="173"/>
    </row>
    <row r="155" spans="1:6" ht="21.75" customHeight="1" hidden="1">
      <c r="A155" s="56">
        <v>9.2</v>
      </c>
      <c r="B155" s="60" t="s">
        <v>43</v>
      </c>
      <c r="C155" s="66"/>
      <c r="D155" s="66"/>
      <c r="E155" s="177" t="e">
        <f t="shared" si="3"/>
        <v>#DIV/0!</v>
      </c>
      <c r="F155" s="173"/>
    </row>
    <row r="156" spans="1:6" ht="21.75" customHeight="1" hidden="1">
      <c r="A156" s="56">
        <v>10</v>
      </c>
      <c r="B156" s="60" t="s">
        <v>51</v>
      </c>
      <c r="C156" s="66"/>
      <c r="D156" s="66"/>
      <c r="E156" s="177" t="e">
        <f t="shared" si="3"/>
        <v>#DIV/0!</v>
      </c>
      <c r="F156" s="173"/>
    </row>
    <row r="157" spans="1:6" ht="21.75" customHeight="1" hidden="1">
      <c r="A157" s="56">
        <v>10.1</v>
      </c>
      <c r="B157" s="60" t="s">
        <v>67</v>
      </c>
      <c r="C157" s="66"/>
      <c r="D157" s="66"/>
      <c r="E157" s="177" t="e">
        <f t="shared" si="3"/>
        <v>#DIV/0!</v>
      </c>
      <c r="F157" s="173"/>
    </row>
    <row r="158" spans="1:6" ht="21.75" customHeight="1" hidden="1">
      <c r="A158" s="56">
        <v>10.2</v>
      </c>
      <c r="B158" s="60" t="s">
        <v>43</v>
      </c>
      <c r="C158" s="66"/>
      <c r="D158" s="66"/>
      <c r="E158" s="177" t="e">
        <f t="shared" si="3"/>
        <v>#DIV/0!</v>
      </c>
      <c r="F158" s="173"/>
    </row>
    <row r="159" spans="1:6" ht="21.75" customHeight="1" hidden="1">
      <c r="A159" s="56">
        <v>11</v>
      </c>
      <c r="B159" s="60" t="s">
        <v>52</v>
      </c>
      <c r="C159" s="66"/>
      <c r="D159" s="66"/>
      <c r="E159" s="177" t="e">
        <f t="shared" si="3"/>
        <v>#DIV/0!</v>
      </c>
      <c r="F159" s="173"/>
    </row>
    <row r="160" spans="1:6" ht="21.75" customHeight="1" hidden="1">
      <c r="A160" s="56">
        <v>1</v>
      </c>
      <c r="B160" s="60" t="s">
        <v>53</v>
      </c>
      <c r="C160" s="66"/>
      <c r="D160" s="66"/>
      <c r="E160" s="177" t="e">
        <f t="shared" si="3"/>
        <v>#DIV/0!</v>
      </c>
      <c r="F160" s="173"/>
    </row>
    <row r="161" spans="1:6" ht="21.75" customHeight="1" hidden="1">
      <c r="A161" s="56"/>
      <c r="B161" s="67" t="s">
        <v>54</v>
      </c>
      <c r="C161" s="66"/>
      <c r="D161" s="66"/>
      <c r="E161" s="177" t="e">
        <f t="shared" si="3"/>
        <v>#DIV/0!</v>
      </c>
      <c r="F161" s="173"/>
    </row>
    <row r="162" spans="1:6" ht="21.75" customHeight="1" hidden="1">
      <c r="A162" s="56">
        <v>2</v>
      </c>
      <c r="B162" s="60" t="s">
        <v>52</v>
      </c>
      <c r="C162" s="66"/>
      <c r="D162" s="66"/>
      <c r="E162" s="177" t="e">
        <f t="shared" si="3"/>
        <v>#DIV/0!</v>
      </c>
      <c r="F162" s="173"/>
    </row>
    <row r="163" spans="1:6" ht="21.75" customHeight="1" hidden="1">
      <c r="A163" s="56"/>
      <c r="B163" s="67" t="s">
        <v>55</v>
      </c>
      <c r="C163" s="66"/>
      <c r="D163" s="66"/>
      <c r="E163" s="177" t="e">
        <f t="shared" si="3"/>
        <v>#DIV/0!</v>
      </c>
      <c r="F163" s="173"/>
    </row>
    <row r="164" spans="1:6" ht="21.75" customHeight="1" hidden="1">
      <c r="A164" s="68"/>
      <c r="B164" s="54" t="s">
        <v>211</v>
      </c>
      <c r="C164" s="58"/>
      <c r="D164" s="58"/>
      <c r="E164" s="174" t="e">
        <f t="shared" si="3"/>
        <v>#DIV/0!</v>
      </c>
      <c r="F164" s="173"/>
    </row>
    <row r="165" spans="1:6" ht="21.75" customHeight="1" hidden="1">
      <c r="A165" s="68"/>
      <c r="B165" s="54" t="s">
        <v>212</v>
      </c>
      <c r="C165" s="58"/>
      <c r="D165" s="58"/>
      <c r="E165" s="174" t="e">
        <f t="shared" si="3"/>
        <v>#DIV/0!</v>
      </c>
      <c r="F165" s="173"/>
    </row>
    <row r="166" spans="4:6" ht="21.75" customHeight="1">
      <c r="D166" s="208" t="s">
        <v>293</v>
      </c>
      <c r="E166" s="208"/>
      <c r="F166" s="208"/>
    </row>
    <row r="167" spans="4:6" ht="21.75" customHeight="1">
      <c r="D167" s="204" t="s">
        <v>90</v>
      </c>
      <c r="E167" s="204"/>
      <c r="F167" s="204"/>
    </row>
    <row r="168" ht="21.75" customHeight="1"/>
    <row r="169" ht="21.75" customHeight="1"/>
    <row r="170" ht="21.75" customHeight="1"/>
    <row r="171" ht="21.75" customHeight="1"/>
    <row r="172" spans="4:6" ht="21.75" customHeight="1">
      <c r="D172" s="209" t="s">
        <v>208</v>
      </c>
      <c r="E172" s="209"/>
      <c r="F172" s="209"/>
    </row>
    <row r="173" ht="21.75" customHeight="1"/>
  </sheetData>
  <sheetProtection/>
  <mergeCells count="15">
    <mergeCell ref="D167:F167"/>
    <mergeCell ref="D172:F172"/>
    <mergeCell ref="A8:A9"/>
    <mergeCell ref="B8:B9"/>
    <mergeCell ref="C8:C9"/>
    <mergeCell ref="D8:D9"/>
    <mergeCell ref="E8:F8"/>
    <mergeCell ref="D166:F166"/>
    <mergeCell ref="A1:F1"/>
    <mergeCell ref="A2:F2"/>
    <mergeCell ref="A3:F3"/>
    <mergeCell ref="A4:F4"/>
    <mergeCell ref="A6:F6"/>
    <mergeCell ref="A7:F7"/>
    <mergeCell ref="A5:F5"/>
  </mergeCells>
  <printOptions/>
  <pageMargins left="0.36" right="0" top="0.58" bottom="0.3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PageLayoutView="0" workbookViewId="0" topLeftCell="A19">
      <selection activeCell="D124" sqref="D124:D127"/>
    </sheetView>
  </sheetViews>
  <sheetFormatPr defaultColWidth="9.00390625" defaultRowHeight="15.75"/>
  <cols>
    <col min="1" max="1" width="6.25390625" style="0" customWidth="1"/>
    <col min="2" max="2" width="49.50390625" style="0" customWidth="1"/>
    <col min="3" max="3" width="19.25390625" style="0" customWidth="1"/>
  </cols>
  <sheetData>
    <row r="1" spans="1:3" ht="15.75">
      <c r="A1" s="214" t="s">
        <v>73</v>
      </c>
      <c r="B1" s="214"/>
      <c r="C1" s="214"/>
    </row>
    <row r="2" spans="1:3" ht="31.5" customHeight="1">
      <c r="A2" s="215" t="s">
        <v>25</v>
      </c>
      <c r="B2" s="215"/>
      <c r="C2" s="215"/>
    </row>
    <row r="3" spans="1:3" ht="31.5" customHeight="1">
      <c r="A3" s="215" t="s">
        <v>26</v>
      </c>
      <c r="B3" s="215"/>
      <c r="C3" s="215"/>
    </row>
    <row r="4" spans="1:3" ht="18.75">
      <c r="A4" s="216" t="s">
        <v>74</v>
      </c>
      <c r="B4" s="216"/>
      <c r="C4" s="216"/>
    </row>
    <row r="5" spans="1:3" ht="18.75">
      <c r="A5" s="217" t="s">
        <v>75</v>
      </c>
      <c r="B5" s="217"/>
      <c r="C5" s="217"/>
    </row>
    <row r="6" spans="1:3" ht="18.75">
      <c r="A6" s="212" t="s">
        <v>76</v>
      </c>
      <c r="B6" s="212"/>
      <c r="C6" s="212"/>
    </row>
    <row r="7" spans="1:3" ht="19.5" thickBot="1">
      <c r="A7" s="213" t="s">
        <v>77</v>
      </c>
      <c r="B7" s="213"/>
      <c r="C7" s="213"/>
    </row>
    <row r="8" spans="1:3" ht="38.25" thickBot="1">
      <c r="A8" s="14" t="s">
        <v>27</v>
      </c>
      <c r="B8" s="14" t="s">
        <v>28</v>
      </c>
      <c r="C8" s="15" t="s">
        <v>78</v>
      </c>
    </row>
    <row r="9" spans="1:3" ht="19.5" thickBot="1">
      <c r="A9" s="16" t="s">
        <v>3</v>
      </c>
      <c r="B9" s="17" t="s">
        <v>56</v>
      </c>
      <c r="C9" s="18"/>
    </row>
    <row r="10" spans="1:3" ht="19.5" thickBot="1">
      <c r="A10" s="16">
        <v>1</v>
      </c>
      <c r="B10" s="17" t="s">
        <v>57</v>
      </c>
      <c r="C10" s="18"/>
    </row>
    <row r="11" spans="1:3" ht="19.5" thickBot="1">
      <c r="A11" s="16">
        <v>1.1</v>
      </c>
      <c r="B11" s="17" t="s">
        <v>58</v>
      </c>
      <c r="C11" s="18"/>
    </row>
    <row r="12" spans="1:3" ht="19.5" thickBot="1">
      <c r="A12" s="16"/>
      <c r="B12" s="17" t="s">
        <v>59</v>
      </c>
      <c r="C12" s="18"/>
    </row>
    <row r="13" spans="1:3" ht="19.5" thickBot="1">
      <c r="A13" s="16"/>
      <c r="B13" s="17" t="s">
        <v>60</v>
      </c>
      <c r="C13" s="18"/>
    </row>
    <row r="14" spans="1:3" ht="19.5" thickBot="1">
      <c r="A14" s="16"/>
      <c r="B14" s="17" t="s">
        <v>79</v>
      </c>
      <c r="C14" s="18"/>
    </row>
    <row r="15" spans="1:3" ht="19.5" thickBot="1">
      <c r="A15" s="16">
        <v>1.2</v>
      </c>
      <c r="B15" s="17" t="s">
        <v>61</v>
      </c>
      <c r="C15" s="18"/>
    </row>
    <row r="16" spans="1:3" ht="19.5" thickBot="1">
      <c r="A16" s="16"/>
      <c r="B16" s="17" t="s">
        <v>62</v>
      </c>
      <c r="C16" s="18"/>
    </row>
    <row r="17" spans="1:3" ht="19.5" thickBot="1">
      <c r="A17" s="16"/>
      <c r="B17" s="17" t="s">
        <v>63</v>
      </c>
      <c r="C17" s="18"/>
    </row>
    <row r="18" spans="1:3" ht="19.5" thickBot="1">
      <c r="A18" s="16"/>
      <c r="B18" s="17" t="s">
        <v>79</v>
      </c>
      <c r="C18" s="18"/>
    </row>
    <row r="19" spans="1:3" ht="19.5" thickBot="1">
      <c r="A19" s="16">
        <v>2</v>
      </c>
      <c r="B19" s="17" t="s">
        <v>64</v>
      </c>
      <c r="C19" s="18"/>
    </row>
    <row r="20" spans="1:3" ht="19.5" thickBot="1">
      <c r="A20" s="16">
        <v>2.1</v>
      </c>
      <c r="B20" s="17" t="s">
        <v>80</v>
      </c>
      <c r="C20" s="18"/>
    </row>
    <row r="21" spans="1:3" ht="19.5" thickBot="1">
      <c r="A21" s="16" t="s">
        <v>66</v>
      </c>
      <c r="B21" s="17" t="s">
        <v>67</v>
      </c>
      <c r="C21" s="18"/>
    </row>
    <row r="22" spans="1:3" ht="19.5" thickBot="1">
      <c r="A22" s="16" t="s">
        <v>68</v>
      </c>
      <c r="B22" s="17" t="s">
        <v>43</v>
      </c>
      <c r="C22" s="18"/>
    </row>
    <row r="23" spans="1:3" ht="19.5" thickBot="1">
      <c r="A23" s="16">
        <v>2.2</v>
      </c>
      <c r="B23" s="17" t="s">
        <v>36</v>
      </c>
      <c r="C23" s="18"/>
    </row>
    <row r="24" spans="1:3" ht="19.5" thickBot="1">
      <c r="A24" s="16" t="s">
        <v>66</v>
      </c>
      <c r="B24" s="17" t="s">
        <v>69</v>
      </c>
      <c r="C24" s="18"/>
    </row>
    <row r="25" spans="1:3" ht="19.5" thickBot="1">
      <c r="A25" s="16" t="s">
        <v>68</v>
      </c>
      <c r="B25" s="17" t="s">
        <v>37</v>
      </c>
      <c r="C25" s="18"/>
    </row>
    <row r="26" spans="1:3" ht="19.5" thickBot="1">
      <c r="A26" s="16">
        <v>3</v>
      </c>
      <c r="B26" s="17" t="s">
        <v>70</v>
      </c>
      <c r="C26" s="18"/>
    </row>
    <row r="27" spans="1:3" ht="19.5" thickBot="1">
      <c r="A27" s="16">
        <v>3.1</v>
      </c>
      <c r="B27" s="17" t="s">
        <v>58</v>
      </c>
      <c r="C27" s="18"/>
    </row>
    <row r="28" spans="1:3" ht="19.5" thickBot="1">
      <c r="A28" s="16"/>
      <c r="B28" s="17" t="s">
        <v>59</v>
      </c>
      <c r="C28" s="18"/>
    </row>
    <row r="29" spans="1:3" ht="19.5" thickBot="1">
      <c r="A29" s="16"/>
      <c r="B29" s="17" t="s">
        <v>60</v>
      </c>
      <c r="C29" s="18"/>
    </row>
    <row r="30" spans="1:3" ht="19.5" thickBot="1">
      <c r="A30" s="16"/>
      <c r="B30" s="17" t="s">
        <v>79</v>
      </c>
      <c r="C30" s="18"/>
    </row>
    <row r="31" spans="1:3" ht="19.5" thickBot="1">
      <c r="A31" s="16">
        <v>3.2</v>
      </c>
      <c r="B31" s="17" t="s">
        <v>61</v>
      </c>
      <c r="C31" s="18"/>
    </row>
    <row r="32" spans="1:3" ht="19.5" thickBot="1">
      <c r="A32" s="16"/>
      <c r="B32" s="17" t="s">
        <v>62</v>
      </c>
      <c r="C32" s="18"/>
    </row>
    <row r="33" spans="1:3" ht="19.5" thickBot="1">
      <c r="A33" s="16"/>
      <c r="B33" s="17" t="s">
        <v>63</v>
      </c>
      <c r="C33" s="18"/>
    </row>
    <row r="34" spans="1:3" ht="19.5" thickBot="1">
      <c r="A34" s="16"/>
      <c r="B34" s="17" t="s">
        <v>79</v>
      </c>
      <c r="C34" s="18"/>
    </row>
    <row r="35" spans="1:3" ht="19.5" thickBot="1">
      <c r="A35" s="16" t="s">
        <v>4</v>
      </c>
      <c r="B35" s="17" t="s">
        <v>71</v>
      </c>
      <c r="C35" s="18"/>
    </row>
    <row r="36" spans="1:3" ht="19.5" thickBot="1">
      <c r="A36" s="16">
        <v>1</v>
      </c>
      <c r="B36" s="17" t="s">
        <v>36</v>
      </c>
      <c r="C36" s="18"/>
    </row>
    <row r="37" spans="1:3" ht="19.5" thickBot="1">
      <c r="A37" s="16">
        <v>1.1</v>
      </c>
      <c r="B37" s="17" t="s">
        <v>69</v>
      </c>
      <c r="C37" s="18"/>
    </row>
    <row r="38" spans="1:3" ht="19.5" thickBot="1">
      <c r="A38" s="16">
        <v>1.2</v>
      </c>
      <c r="B38" s="17" t="s">
        <v>37</v>
      </c>
      <c r="C38" s="18"/>
    </row>
    <row r="39" spans="1:3" ht="19.5" thickBot="1">
      <c r="A39" s="16">
        <v>2</v>
      </c>
      <c r="B39" s="17" t="s">
        <v>38</v>
      </c>
      <c r="C39" s="18"/>
    </row>
    <row r="40" spans="1:3" ht="19.5" thickBot="1">
      <c r="A40" s="16">
        <v>2.1</v>
      </c>
      <c r="B40" s="17" t="s">
        <v>39</v>
      </c>
      <c r="C40" s="18"/>
    </row>
    <row r="41" spans="1:3" ht="19.5" thickBot="1">
      <c r="A41" s="16"/>
      <c r="B41" s="19" t="s">
        <v>40</v>
      </c>
      <c r="C41" s="18"/>
    </row>
    <row r="42" spans="1:3" ht="19.5" thickBot="1">
      <c r="A42" s="16"/>
      <c r="B42" s="19" t="s">
        <v>41</v>
      </c>
      <c r="C42" s="18"/>
    </row>
    <row r="43" spans="1:3" ht="19.5" thickBot="1">
      <c r="A43" s="16"/>
      <c r="B43" s="19" t="s">
        <v>42</v>
      </c>
      <c r="C43" s="18"/>
    </row>
    <row r="44" spans="1:3" ht="19.5" thickBot="1">
      <c r="A44" s="16">
        <v>2.2</v>
      </c>
      <c r="B44" s="17" t="s">
        <v>72</v>
      </c>
      <c r="C44" s="18"/>
    </row>
    <row r="45" spans="1:3" ht="19.5" thickBot="1">
      <c r="A45" s="16">
        <v>2.3</v>
      </c>
      <c r="B45" s="17" t="s">
        <v>43</v>
      </c>
      <c r="C45" s="18"/>
    </row>
    <row r="46" spans="1:3" ht="19.5" thickBot="1">
      <c r="A46" s="16">
        <v>3</v>
      </c>
      <c r="B46" s="17" t="s">
        <v>44</v>
      </c>
      <c r="C46" s="18"/>
    </row>
    <row r="47" spans="1:3" ht="19.5" thickBot="1">
      <c r="A47" s="16">
        <v>3.1</v>
      </c>
      <c r="B47" s="17" t="s">
        <v>67</v>
      </c>
      <c r="C47" s="18"/>
    </row>
    <row r="48" spans="1:3" ht="19.5" thickBot="1">
      <c r="A48" s="20">
        <v>3.2</v>
      </c>
      <c r="B48" s="21" t="s">
        <v>43</v>
      </c>
      <c r="C48" s="22"/>
    </row>
    <row r="49" spans="1:3" ht="19.5" thickBot="1">
      <c r="A49" s="23">
        <v>4</v>
      </c>
      <c r="B49" s="24" t="s">
        <v>45</v>
      </c>
      <c r="C49" s="25"/>
    </row>
    <row r="50" spans="1:3" ht="19.5" thickBot="1">
      <c r="A50" s="23">
        <v>4.1</v>
      </c>
      <c r="B50" s="24" t="s">
        <v>67</v>
      </c>
      <c r="C50" s="25"/>
    </row>
    <row r="51" spans="1:3" ht="19.5" thickBot="1">
      <c r="A51" s="23">
        <v>4.2</v>
      </c>
      <c r="B51" s="24" t="s">
        <v>43</v>
      </c>
      <c r="C51" s="25"/>
    </row>
    <row r="52" spans="1:3" ht="19.5" thickBot="1">
      <c r="A52" s="23">
        <v>5</v>
      </c>
      <c r="B52" s="24" t="s">
        <v>46</v>
      </c>
      <c r="C52" s="25"/>
    </row>
    <row r="53" spans="1:3" ht="19.5" thickBot="1">
      <c r="A53" s="23">
        <v>5.1</v>
      </c>
      <c r="B53" s="24" t="s">
        <v>67</v>
      </c>
      <c r="C53" s="25"/>
    </row>
    <row r="54" spans="1:3" ht="19.5" thickBot="1">
      <c r="A54" s="23">
        <v>5.2</v>
      </c>
      <c r="B54" s="24" t="s">
        <v>43</v>
      </c>
      <c r="C54" s="25"/>
    </row>
    <row r="55" spans="1:3" ht="19.5" thickBot="1">
      <c r="A55" s="23">
        <v>6</v>
      </c>
      <c r="B55" s="24" t="s">
        <v>47</v>
      </c>
      <c r="C55" s="25"/>
    </row>
    <row r="56" spans="1:3" ht="19.5" thickBot="1">
      <c r="A56" s="23">
        <v>6.1</v>
      </c>
      <c r="B56" s="24" t="s">
        <v>67</v>
      </c>
      <c r="C56" s="25"/>
    </row>
    <row r="57" spans="1:3" ht="19.5" thickBot="1">
      <c r="A57" s="23">
        <v>6.2</v>
      </c>
      <c r="B57" s="24" t="s">
        <v>43</v>
      </c>
      <c r="C57" s="25"/>
    </row>
    <row r="58" spans="1:3" ht="19.5" thickBot="1">
      <c r="A58" s="23">
        <v>7</v>
      </c>
      <c r="B58" s="24" t="s">
        <v>48</v>
      </c>
      <c r="C58" s="25"/>
    </row>
    <row r="59" spans="1:3" ht="19.5" thickBot="1">
      <c r="A59" s="23">
        <v>7.1</v>
      </c>
      <c r="B59" s="24" t="s">
        <v>67</v>
      </c>
      <c r="C59" s="25"/>
    </row>
    <row r="60" spans="1:3" ht="19.5" thickBot="1">
      <c r="A60" s="23">
        <v>7.2</v>
      </c>
      <c r="B60" s="24" t="s">
        <v>43</v>
      </c>
      <c r="C60" s="25"/>
    </row>
    <row r="61" spans="1:3" ht="19.5" thickBot="1">
      <c r="A61" s="23">
        <v>8</v>
      </c>
      <c r="B61" s="24" t="s">
        <v>49</v>
      </c>
      <c r="C61" s="25"/>
    </row>
    <row r="62" spans="1:3" ht="19.5" thickBot="1">
      <c r="A62" s="23">
        <v>8.1</v>
      </c>
      <c r="B62" s="24" t="s">
        <v>67</v>
      </c>
      <c r="C62" s="25"/>
    </row>
    <row r="63" spans="1:3" ht="19.5" thickBot="1">
      <c r="A63" s="23">
        <v>8.2</v>
      </c>
      <c r="B63" s="24" t="s">
        <v>43</v>
      </c>
      <c r="C63" s="25"/>
    </row>
    <row r="64" spans="1:3" ht="19.5" thickBot="1">
      <c r="A64" s="23">
        <v>9</v>
      </c>
      <c r="B64" s="24" t="s">
        <v>50</v>
      </c>
      <c r="C64" s="25"/>
    </row>
    <row r="65" spans="1:3" ht="19.5" thickBot="1">
      <c r="A65" s="23">
        <v>9.1</v>
      </c>
      <c r="B65" s="24" t="s">
        <v>67</v>
      </c>
      <c r="C65" s="25"/>
    </row>
    <row r="66" spans="1:3" ht="19.5" thickBot="1">
      <c r="A66" s="23">
        <v>9.2</v>
      </c>
      <c r="B66" s="24" t="s">
        <v>43</v>
      </c>
      <c r="C66" s="25"/>
    </row>
    <row r="67" spans="1:3" ht="19.5" thickBot="1">
      <c r="A67" s="23">
        <v>10</v>
      </c>
      <c r="B67" s="24" t="s">
        <v>51</v>
      </c>
      <c r="C67" s="25"/>
    </row>
    <row r="68" spans="1:3" ht="19.5" thickBot="1">
      <c r="A68" s="23">
        <v>10.1</v>
      </c>
      <c r="B68" s="24" t="s">
        <v>67</v>
      </c>
      <c r="C68" s="25"/>
    </row>
    <row r="69" spans="1:3" ht="19.5" thickBot="1">
      <c r="A69" s="23">
        <v>10.2</v>
      </c>
      <c r="B69" s="24" t="s">
        <v>43</v>
      </c>
      <c r="C69" s="25"/>
    </row>
    <row r="70" spans="1:3" ht="19.5" thickBot="1">
      <c r="A70" s="23">
        <v>11</v>
      </c>
      <c r="B70" s="24" t="s">
        <v>52</v>
      </c>
      <c r="C70" s="25"/>
    </row>
    <row r="71" spans="1:3" ht="19.5" thickBot="1">
      <c r="A71" s="23">
        <v>1</v>
      </c>
      <c r="B71" s="24" t="s">
        <v>53</v>
      </c>
      <c r="C71" s="25"/>
    </row>
    <row r="72" spans="1:3" ht="38.25" thickBot="1">
      <c r="A72" s="23"/>
      <c r="B72" s="26" t="s">
        <v>54</v>
      </c>
      <c r="C72" s="25"/>
    </row>
    <row r="73" spans="1:3" ht="19.5" thickBot="1">
      <c r="A73" s="23">
        <v>2</v>
      </c>
      <c r="B73" s="24" t="s">
        <v>52</v>
      </c>
      <c r="C73" s="25"/>
    </row>
    <row r="74" spans="1:3" ht="19.5" thickBot="1">
      <c r="A74" s="23"/>
      <c r="B74" s="26" t="s">
        <v>55</v>
      </c>
      <c r="C74" s="25"/>
    </row>
    <row r="75" ht="15.75">
      <c r="A75" s="13"/>
    </row>
  </sheetData>
  <sheetProtection/>
  <mergeCells count="7">
    <mergeCell ref="A6:C6"/>
    <mergeCell ref="A7:C7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I25" sqref="I25"/>
    </sheetView>
  </sheetViews>
  <sheetFormatPr defaultColWidth="9.00390625" defaultRowHeight="15.75"/>
  <cols>
    <col min="2" max="2" width="25.875" style="0" customWidth="1"/>
    <col min="3" max="3" width="13.875" style="0" customWidth="1"/>
    <col min="4" max="4" width="14.125" style="0" customWidth="1"/>
    <col min="5" max="5" width="12.50390625" style="0" customWidth="1"/>
    <col min="6" max="6" width="12.625" style="0" customWidth="1"/>
    <col min="7" max="7" width="12.375" style="0" customWidth="1"/>
  </cols>
  <sheetData>
    <row r="1" spans="1:7" ht="15.75">
      <c r="A1" s="218" t="s">
        <v>91</v>
      </c>
      <c r="B1" s="218"/>
      <c r="C1" s="218"/>
      <c r="D1" s="218"/>
      <c r="E1" s="218"/>
      <c r="F1" s="218"/>
      <c r="G1" s="218"/>
    </row>
    <row r="2" spans="1:7" ht="18.75">
      <c r="A2" s="215" t="s">
        <v>25</v>
      </c>
      <c r="B2" s="215"/>
      <c r="C2" s="215"/>
      <c r="D2" s="215"/>
      <c r="E2" s="215"/>
      <c r="F2" s="215"/>
      <c r="G2" s="215"/>
    </row>
    <row r="3" spans="1:7" ht="18.75">
      <c r="A3" s="215" t="s">
        <v>26</v>
      </c>
      <c r="B3" s="215"/>
      <c r="C3" s="215"/>
      <c r="D3" s="215"/>
      <c r="E3" s="215"/>
      <c r="F3" s="215"/>
      <c r="G3" s="215"/>
    </row>
    <row r="4" spans="1:7" ht="18.75">
      <c r="A4" s="216" t="s">
        <v>103</v>
      </c>
      <c r="B4" s="216"/>
      <c r="C4" s="216"/>
      <c r="D4" s="216"/>
      <c r="E4" s="216"/>
      <c r="F4" s="216"/>
      <c r="G4" s="216"/>
    </row>
    <row r="5" spans="1:7" ht="18.75">
      <c r="A5" s="217" t="s">
        <v>92</v>
      </c>
      <c r="B5" s="217"/>
      <c r="C5" s="217"/>
      <c r="D5" s="217"/>
      <c r="E5" s="217"/>
      <c r="F5" s="217"/>
      <c r="G5" s="217"/>
    </row>
    <row r="6" spans="1:7" ht="18.75">
      <c r="A6" s="212" t="s">
        <v>82</v>
      </c>
      <c r="B6" s="212"/>
      <c r="C6" s="212"/>
      <c r="D6" s="212"/>
      <c r="E6" s="212"/>
      <c r="F6" s="212"/>
      <c r="G6" s="212"/>
    </row>
    <row r="7" spans="1:7" ht="18.75">
      <c r="A7" s="220" t="s">
        <v>83</v>
      </c>
      <c r="B7" s="220"/>
      <c r="C7" s="220"/>
      <c r="D7" s="220"/>
      <c r="E7" s="220"/>
      <c r="F7" s="220"/>
      <c r="G7" s="220"/>
    </row>
    <row r="8" spans="1:7" ht="18.75">
      <c r="A8" s="219" t="s">
        <v>27</v>
      </c>
      <c r="B8" s="219" t="s">
        <v>28</v>
      </c>
      <c r="C8" s="219" t="s">
        <v>29</v>
      </c>
      <c r="D8" s="219" t="s">
        <v>30</v>
      </c>
      <c r="E8" s="219" t="s">
        <v>31</v>
      </c>
      <c r="F8" s="219"/>
      <c r="G8" s="219"/>
    </row>
    <row r="9" spans="1:7" ht="37.5">
      <c r="A9" s="219"/>
      <c r="B9" s="219"/>
      <c r="C9" s="219"/>
      <c r="D9" s="219"/>
      <c r="E9" s="27" t="s">
        <v>32</v>
      </c>
      <c r="F9" s="27" t="s">
        <v>33</v>
      </c>
      <c r="G9" s="27" t="s">
        <v>34</v>
      </c>
    </row>
    <row r="10" spans="1:7" ht="18.75">
      <c r="A10" s="28" t="s">
        <v>3</v>
      </c>
      <c r="B10" s="29" t="s">
        <v>93</v>
      </c>
      <c r="C10" s="28"/>
      <c r="D10" s="28"/>
      <c r="E10" s="28"/>
      <c r="F10" s="28"/>
      <c r="G10" s="28"/>
    </row>
    <row r="11" spans="1:7" ht="18.75">
      <c r="A11" s="28" t="s">
        <v>1</v>
      </c>
      <c r="B11" s="29" t="s">
        <v>94</v>
      </c>
      <c r="C11" s="28"/>
      <c r="D11" s="28"/>
      <c r="E11" s="28"/>
      <c r="F11" s="28"/>
      <c r="G11" s="28"/>
    </row>
    <row r="12" spans="1:7" ht="18.75">
      <c r="A12" s="28">
        <v>1</v>
      </c>
      <c r="B12" s="29" t="s">
        <v>57</v>
      </c>
      <c r="C12" s="28"/>
      <c r="D12" s="28"/>
      <c r="E12" s="28"/>
      <c r="F12" s="28"/>
      <c r="G12" s="28"/>
    </row>
    <row r="13" spans="1:7" ht="18.75">
      <c r="A13" s="28">
        <v>1.1</v>
      </c>
      <c r="B13" s="29" t="s">
        <v>58</v>
      </c>
      <c r="C13" s="28"/>
      <c r="D13" s="28"/>
      <c r="E13" s="28"/>
      <c r="F13" s="28"/>
      <c r="G13" s="28"/>
    </row>
    <row r="14" spans="1:7" ht="18.75">
      <c r="A14" s="28">
        <v>1</v>
      </c>
      <c r="B14" s="29" t="s">
        <v>59</v>
      </c>
      <c r="C14" s="28"/>
      <c r="D14" s="28"/>
      <c r="E14" s="28"/>
      <c r="F14" s="28"/>
      <c r="G14" s="28"/>
    </row>
    <row r="15" spans="1:7" ht="18.75">
      <c r="A15" s="28"/>
      <c r="B15" s="29" t="s">
        <v>60</v>
      </c>
      <c r="C15" s="28"/>
      <c r="D15" s="28"/>
      <c r="E15" s="28"/>
      <c r="F15" s="28"/>
      <c r="G15" s="28"/>
    </row>
    <row r="16" spans="1:7" ht="18.75">
      <c r="A16" s="28"/>
      <c r="B16" s="29" t="s">
        <v>95</v>
      </c>
      <c r="C16" s="28"/>
      <c r="D16" s="28"/>
      <c r="E16" s="28"/>
      <c r="F16" s="28"/>
      <c r="G16" s="28"/>
    </row>
    <row r="17" spans="1:7" ht="18.75">
      <c r="A17" s="28">
        <v>1.2</v>
      </c>
      <c r="B17" s="29" t="s">
        <v>61</v>
      </c>
      <c r="C17" s="28"/>
      <c r="D17" s="28"/>
      <c r="E17" s="28"/>
      <c r="F17" s="28"/>
      <c r="G17" s="28"/>
    </row>
    <row r="18" spans="1:7" ht="18.75">
      <c r="A18" s="28"/>
      <c r="B18" s="29" t="s">
        <v>62</v>
      </c>
      <c r="C18" s="28"/>
      <c r="D18" s="28"/>
      <c r="E18" s="28"/>
      <c r="F18" s="28"/>
      <c r="G18" s="28"/>
    </row>
    <row r="19" spans="1:7" ht="18.75">
      <c r="A19" s="28"/>
      <c r="B19" s="29" t="s">
        <v>63</v>
      </c>
      <c r="C19" s="28"/>
      <c r="D19" s="28"/>
      <c r="E19" s="28"/>
      <c r="F19" s="28"/>
      <c r="G19" s="28"/>
    </row>
    <row r="20" spans="1:7" ht="18.75">
      <c r="A20" s="28"/>
      <c r="B20" s="29" t="s">
        <v>95</v>
      </c>
      <c r="C20" s="28"/>
      <c r="D20" s="28"/>
      <c r="E20" s="28"/>
      <c r="F20" s="28"/>
      <c r="G20" s="28"/>
    </row>
    <row r="21" spans="1:7" ht="37.5">
      <c r="A21" s="28">
        <v>2</v>
      </c>
      <c r="B21" s="29" t="s">
        <v>96</v>
      </c>
      <c r="C21" s="28"/>
      <c r="D21" s="28"/>
      <c r="E21" s="28"/>
      <c r="F21" s="28"/>
      <c r="G21" s="28"/>
    </row>
    <row r="22" spans="1:7" ht="18.75">
      <c r="A22" s="28">
        <v>3</v>
      </c>
      <c r="B22" s="29" t="s">
        <v>97</v>
      </c>
      <c r="C22" s="28"/>
      <c r="D22" s="28"/>
      <c r="E22" s="28"/>
      <c r="F22" s="28"/>
      <c r="G22" s="28"/>
    </row>
    <row r="23" spans="1:7" ht="37.5">
      <c r="A23" s="28" t="s">
        <v>7</v>
      </c>
      <c r="B23" s="29" t="s">
        <v>98</v>
      </c>
      <c r="C23" s="28"/>
      <c r="D23" s="28"/>
      <c r="E23" s="28"/>
      <c r="F23" s="28"/>
      <c r="G23" s="28"/>
    </row>
    <row r="24" spans="1:7" ht="37.5">
      <c r="A24" s="28">
        <v>1</v>
      </c>
      <c r="B24" s="29" t="s">
        <v>64</v>
      </c>
      <c r="C24" s="28"/>
      <c r="D24" s="28"/>
      <c r="E24" s="28"/>
      <c r="F24" s="28"/>
      <c r="G24" s="28"/>
    </row>
    <row r="25" spans="1:7" ht="18.75">
      <c r="A25" s="28">
        <v>1.1</v>
      </c>
      <c r="B25" s="29" t="s">
        <v>65</v>
      </c>
      <c r="C25" s="28"/>
      <c r="D25" s="28"/>
      <c r="E25" s="28"/>
      <c r="F25" s="28"/>
      <c r="G25" s="28"/>
    </row>
    <row r="26" spans="1:7" ht="37.5">
      <c r="A26" s="28" t="s">
        <v>66</v>
      </c>
      <c r="B26" s="29" t="s">
        <v>67</v>
      </c>
      <c r="C26" s="28"/>
      <c r="D26" s="28"/>
      <c r="E26" s="28"/>
      <c r="F26" s="28"/>
      <c r="G26" s="28"/>
    </row>
    <row r="27" spans="1:7" ht="37.5">
      <c r="A27" s="28" t="s">
        <v>68</v>
      </c>
      <c r="B27" s="29" t="s">
        <v>43</v>
      </c>
      <c r="C27" s="28"/>
      <c r="D27" s="28"/>
      <c r="E27" s="28"/>
      <c r="F27" s="28"/>
      <c r="G27" s="28"/>
    </row>
    <row r="28" spans="1:7" ht="18.75">
      <c r="A28" s="28">
        <v>1.2</v>
      </c>
      <c r="B28" s="29" t="s">
        <v>36</v>
      </c>
      <c r="C28" s="28"/>
      <c r="D28" s="28"/>
      <c r="E28" s="28"/>
      <c r="F28" s="28"/>
      <c r="G28" s="28"/>
    </row>
    <row r="29" spans="1:7" ht="37.5">
      <c r="A29" s="28" t="s">
        <v>66</v>
      </c>
      <c r="B29" s="29" t="s">
        <v>69</v>
      </c>
      <c r="C29" s="28"/>
      <c r="D29" s="28"/>
      <c r="E29" s="28"/>
      <c r="F29" s="28"/>
      <c r="G29" s="28"/>
    </row>
    <row r="30" spans="1:7" ht="37.5">
      <c r="A30" s="28" t="s">
        <v>68</v>
      </c>
      <c r="B30" s="29" t="s">
        <v>37</v>
      </c>
      <c r="C30" s="28"/>
      <c r="D30" s="28"/>
      <c r="E30" s="28"/>
      <c r="F30" s="28"/>
      <c r="G30" s="28"/>
    </row>
    <row r="31" spans="1:7" ht="37.5">
      <c r="A31" s="28">
        <v>2</v>
      </c>
      <c r="B31" s="29" t="s">
        <v>99</v>
      </c>
      <c r="C31" s="28"/>
      <c r="D31" s="28"/>
      <c r="E31" s="28"/>
      <c r="F31" s="28"/>
      <c r="G31" s="28"/>
    </row>
    <row r="32" spans="1:7" ht="37.5">
      <c r="A32" s="28">
        <v>3</v>
      </c>
      <c r="B32" s="29" t="s">
        <v>100</v>
      </c>
      <c r="C32" s="28"/>
      <c r="D32" s="28"/>
      <c r="E32" s="28"/>
      <c r="F32" s="28"/>
      <c r="G32" s="28"/>
    </row>
    <row r="33" spans="1:7" ht="18.75">
      <c r="A33" s="28" t="s">
        <v>101</v>
      </c>
      <c r="B33" s="29" t="s">
        <v>102</v>
      </c>
      <c r="C33" s="28"/>
      <c r="D33" s="28"/>
      <c r="E33" s="28"/>
      <c r="F33" s="28"/>
      <c r="G33" s="28"/>
    </row>
    <row r="34" spans="1:7" ht="18.75">
      <c r="A34" s="28">
        <v>1</v>
      </c>
      <c r="B34" s="29" t="s">
        <v>70</v>
      </c>
      <c r="C34" s="28"/>
      <c r="D34" s="28"/>
      <c r="E34" s="28"/>
      <c r="F34" s="28"/>
      <c r="G34" s="28"/>
    </row>
    <row r="35" spans="1:7" ht="18.75">
      <c r="A35" s="28">
        <v>1.1</v>
      </c>
      <c r="B35" s="29" t="s">
        <v>58</v>
      </c>
      <c r="C35" s="28"/>
      <c r="D35" s="28"/>
      <c r="E35" s="28"/>
      <c r="F35" s="28"/>
      <c r="G35" s="28"/>
    </row>
    <row r="36" spans="1:7" ht="18.75">
      <c r="A36" s="28"/>
      <c r="B36" s="29" t="s">
        <v>59</v>
      </c>
      <c r="C36" s="28"/>
      <c r="D36" s="28"/>
      <c r="E36" s="28"/>
      <c r="F36" s="28"/>
      <c r="G36" s="28"/>
    </row>
    <row r="37" spans="1:7" ht="18.75">
      <c r="A37" s="28"/>
      <c r="B37" s="29" t="s">
        <v>60</v>
      </c>
      <c r="C37" s="28"/>
      <c r="D37" s="28"/>
      <c r="E37" s="28"/>
      <c r="F37" s="28"/>
      <c r="G37" s="28"/>
    </row>
    <row r="38" spans="1:7" ht="18.75">
      <c r="A38" s="28"/>
      <c r="B38" s="29" t="s">
        <v>79</v>
      </c>
      <c r="C38" s="28"/>
      <c r="D38" s="28"/>
      <c r="E38" s="28"/>
      <c r="F38" s="28"/>
      <c r="G38" s="28"/>
    </row>
    <row r="39" spans="1:7" ht="18.75">
      <c r="A39" s="28">
        <v>1.2</v>
      </c>
      <c r="B39" s="29" t="s">
        <v>61</v>
      </c>
      <c r="C39" s="28"/>
      <c r="D39" s="28"/>
      <c r="E39" s="28"/>
      <c r="F39" s="28"/>
      <c r="G39" s="28"/>
    </row>
    <row r="40" spans="1:7" ht="18.75">
      <c r="A40" s="28"/>
      <c r="B40" s="29" t="s">
        <v>62</v>
      </c>
      <c r="C40" s="28"/>
      <c r="D40" s="28"/>
      <c r="E40" s="28"/>
      <c r="F40" s="28"/>
      <c r="G40" s="28"/>
    </row>
    <row r="41" spans="1:7" ht="18.75">
      <c r="A41" s="28"/>
      <c r="B41" s="29" t="s">
        <v>63</v>
      </c>
      <c r="C41" s="28"/>
      <c r="D41" s="28"/>
      <c r="E41" s="28"/>
      <c r="F41" s="28"/>
      <c r="G41" s="28"/>
    </row>
    <row r="42" spans="1:7" ht="18.75">
      <c r="A42" s="28"/>
      <c r="B42" s="29" t="s">
        <v>79</v>
      </c>
      <c r="C42" s="28"/>
      <c r="D42" s="28"/>
      <c r="E42" s="28"/>
      <c r="F42" s="28"/>
      <c r="G42" s="28"/>
    </row>
    <row r="43" spans="1:7" ht="37.5">
      <c r="A43" s="28">
        <v>2</v>
      </c>
      <c r="B43" s="29" t="s">
        <v>99</v>
      </c>
      <c r="C43" s="28"/>
      <c r="D43" s="28"/>
      <c r="E43" s="28"/>
      <c r="F43" s="28"/>
      <c r="G43" s="28"/>
    </row>
    <row r="44" spans="1:7" ht="37.5">
      <c r="A44" s="28">
        <v>3</v>
      </c>
      <c r="B44" s="29" t="s">
        <v>100</v>
      </c>
      <c r="C44" s="28"/>
      <c r="D44" s="28"/>
      <c r="E44" s="28"/>
      <c r="F44" s="28"/>
      <c r="G44" s="28"/>
    </row>
    <row r="45" spans="1:7" ht="37.5">
      <c r="A45" s="28" t="s">
        <v>4</v>
      </c>
      <c r="B45" s="29" t="s">
        <v>35</v>
      </c>
      <c r="C45" s="28"/>
      <c r="D45" s="28"/>
      <c r="E45" s="28"/>
      <c r="F45" s="28"/>
      <c r="G45" s="28"/>
    </row>
    <row r="46" spans="1:7" ht="18.75">
      <c r="A46" s="28">
        <v>1</v>
      </c>
      <c r="B46" s="29" t="s">
        <v>36</v>
      </c>
      <c r="C46" s="28"/>
      <c r="D46" s="28"/>
      <c r="E46" s="28"/>
      <c r="F46" s="28"/>
      <c r="G46" s="28"/>
    </row>
    <row r="47" spans="1:7" ht="37.5">
      <c r="A47" s="28">
        <v>1.1</v>
      </c>
      <c r="B47" s="29" t="s">
        <v>69</v>
      </c>
      <c r="C47" s="28"/>
      <c r="D47" s="28"/>
      <c r="E47" s="28"/>
      <c r="F47" s="28"/>
      <c r="G47" s="28"/>
    </row>
    <row r="48" spans="1:7" ht="37.5">
      <c r="A48" s="28">
        <v>1.2</v>
      </c>
      <c r="B48" s="29" t="s">
        <v>37</v>
      </c>
      <c r="C48" s="28"/>
      <c r="D48" s="28"/>
      <c r="E48" s="28"/>
      <c r="F48" s="28"/>
      <c r="G48" s="28"/>
    </row>
    <row r="49" spans="1:7" ht="18.75">
      <c r="A49" s="28">
        <v>2</v>
      </c>
      <c r="B49" s="29" t="s">
        <v>38</v>
      </c>
      <c r="C49" s="28"/>
      <c r="D49" s="28"/>
      <c r="E49" s="28"/>
      <c r="F49" s="28"/>
      <c r="G49" s="28"/>
    </row>
    <row r="50" spans="1:7" ht="37.5">
      <c r="A50" s="28">
        <v>2.1</v>
      </c>
      <c r="B50" s="29" t="s">
        <v>39</v>
      </c>
      <c r="C50" s="28"/>
      <c r="D50" s="28"/>
      <c r="E50" s="28"/>
      <c r="F50" s="28"/>
      <c r="G50" s="28"/>
    </row>
    <row r="51" spans="1:7" ht="37.5">
      <c r="A51" s="28"/>
      <c r="B51" s="30" t="s">
        <v>40</v>
      </c>
      <c r="C51" s="28"/>
      <c r="D51" s="28"/>
      <c r="E51" s="28"/>
      <c r="F51" s="28"/>
      <c r="G51" s="28"/>
    </row>
    <row r="52" spans="1:7" ht="37.5">
      <c r="A52" s="28"/>
      <c r="B52" s="30" t="s">
        <v>41</v>
      </c>
      <c r="C52" s="28"/>
      <c r="D52" s="28"/>
      <c r="E52" s="28"/>
      <c r="F52" s="28"/>
      <c r="G52" s="28"/>
    </row>
    <row r="53" spans="1:7" ht="37.5">
      <c r="A53" s="28"/>
      <c r="B53" s="30" t="s">
        <v>42</v>
      </c>
      <c r="C53" s="28"/>
      <c r="D53" s="28"/>
      <c r="E53" s="28"/>
      <c r="F53" s="28"/>
      <c r="G53" s="28"/>
    </row>
    <row r="54" spans="1:7" ht="37.5">
      <c r="A54" s="28">
        <v>2.2</v>
      </c>
      <c r="B54" s="29" t="s">
        <v>72</v>
      </c>
      <c r="C54" s="28"/>
      <c r="D54" s="28"/>
      <c r="E54" s="28"/>
      <c r="F54" s="28"/>
      <c r="G54" s="28"/>
    </row>
    <row r="55" spans="1:7" ht="37.5">
      <c r="A55" s="28">
        <v>2.3</v>
      </c>
      <c r="B55" s="29" t="s">
        <v>43</v>
      </c>
      <c r="C55" s="28"/>
      <c r="D55" s="28"/>
      <c r="E55" s="28"/>
      <c r="F55" s="28"/>
      <c r="G55" s="28"/>
    </row>
    <row r="56" spans="1:7" ht="37.5">
      <c r="A56" s="28">
        <v>3</v>
      </c>
      <c r="B56" s="29" t="s">
        <v>44</v>
      </c>
      <c r="C56" s="28"/>
      <c r="D56" s="28"/>
      <c r="E56" s="28"/>
      <c r="F56" s="28"/>
      <c r="G56" s="28"/>
    </row>
    <row r="57" spans="1:7" ht="37.5">
      <c r="A57" s="28">
        <v>3.1</v>
      </c>
      <c r="B57" s="29" t="s">
        <v>67</v>
      </c>
      <c r="C57" s="28"/>
      <c r="D57" s="28"/>
      <c r="E57" s="28"/>
      <c r="F57" s="28"/>
      <c r="G57" s="28"/>
    </row>
    <row r="58" spans="1:7" ht="37.5">
      <c r="A58" s="28">
        <v>3.2</v>
      </c>
      <c r="B58" s="29" t="s">
        <v>43</v>
      </c>
      <c r="C58" s="28"/>
      <c r="D58" s="28"/>
      <c r="E58" s="28"/>
      <c r="F58" s="28"/>
      <c r="G58" s="28"/>
    </row>
    <row r="59" spans="1:7" ht="37.5">
      <c r="A59" s="28">
        <v>4</v>
      </c>
      <c r="B59" s="29" t="s">
        <v>45</v>
      </c>
      <c r="C59" s="28"/>
      <c r="D59" s="28"/>
      <c r="E59" s="28"/>
      <c r="F59" s="28"/>
      <c r="G59" s="28"/>
    </row>
    <row r="60" spans="1:7" ht="37.5">
      <c r="A60" s="28">
        <v>4.1</v>
      </c>
      <c r="B60" s="29" t="s">
        <v>67</v>
      </c>
      <c r="C60" s="28"/>
      <c r="D60" s="28"/>
      <c r="E60" s="28"/>
      <c r="F60" s="28"/>
      <c r="G60" s="28"/>
    </row>
    <row r="61" spans="1:7" ht="37.5">
      <c r="A61" s="28">
        <v>4.2</v>
      </c>
      <c r="B61" s="29" t="s">
        <v>43</v>
      </c>
      <c r="C61" s="28"/>
      <c r="D61" s="28"/>
      <c r="E61" s="28"/>
      <c r="F61" s="28"/>
      <c r="G61" s="28"/>
    </row>
    <row r="62" spans="1:7" ht="18.75">
      <c r="A62" s="28">
        <v>5</v>
      </c>
      <c r="B62" s="29" t="s">
        <v>46</v>
      </c>
      <c r="C62" s="28"/>
      <c r="D62" s="28"/>
      <c r="E62" s="28"/>
      <c r="F62" s="28"/>
      <c r="G62" s="28"/>
    </row>
    <row r="63" spans="1:7" ht="37.5">
      <c r="A63" s="28">
        <v>5.1</v>
      </c>
      <c r="B63" s="29" t="s">
        <v>67</v>
      </c>
      <c r="C63" s="28"/>
      <c r="D63" s="28"/>
      <c r="E63" s="28"/>
      <c r="F63" s="28"/>
      <c r="G63" s="28"/>
    </row>
    <row r="64" spans="1:7" ht="37.5">
      <c r="A64" s="28">
        <v>5.2</v>
      </c>
      <c r="B64" s="29" t="s">
        <v>43</v>
      </c>
      <c r="C64" s="28"/>
      <c r="D64" s="28"/>
      <c r="E64" s="28"/>
      <c r="F64" s="28"/>
      <c r="G64" s="28"/>
    </row>
    <row r="65" spans="1:7" ht="18.75">
      <c r="A65" s="28">
        <v>6</v>
      </c>
      <c r="B65" s="29" t="s">
        <v>47</v>
      </c>
      <c r="C65" s="28"/>
      <c r="D65" s="28"/>
      <c r="E65" s="28"/>
      <c r="F65" s="28"/>
      <c r="G65" s="28"/>
    </row>
    <row r="66" spans="1:7" ht="37.5">
      <c r="A66" s="28">
        <v>6.1</v>
      </c>
      <c r="B66" s="29" t="s">
        <v>67</v>
      </c>
      <c r="C66" s="28"/>
      <c r="D66" s="28"/>
      <c r="E66" s="28"/>
      <c r="F66" s="28"/>
      <c r="G66" s="28"/>
    </row>
    <row r="67" spans="1:7" ht="37.5">
      <c r="A67" s="28">
        <v>6.2</v>
      </c>
      <c r="B67" s="29" t="s">
        <v>43</v>
      </c>
      <c r="C67" s="28"/>
      <c r="D67" s="28"/>
      <c r="E67" s="28"/>
      <c r="F67" s="28"/>
      <c r="G67" s="28"/>
    </row>
    <row r="68" spans="1:7" ht="37.5">
      <c r="A68" s="28">
        <v>7</v>
      </c>
      <c r="B68" s="29" t="s">
        <v>48</v>
      </c>
      <c r="C68" s="28"/>
      <c r="D68" s="28"/>
      <c r="E68" s="28"/>
      <c r="F68" s="28"/>
      <c r="G68" s="28"/>
    </row>
    <row r="69" spans="1:7" ht="37.5">
      <c r="A69" s="28">
        <v>7.1</v>
      </c>
      <c r="B69" s="29" t="s">
        <v>67</v>
      </c>
      <c r="C69" s="28"/>
      <c r="D69" s="28"/>
      <c r="E69" s="28"/>
      <c r="F69" s="28"/>
      <c r="G69" s="28"/>
    </row>
    <row r="70" spans="1:7" ht="37.5">
      <c r="A70" s="28">
        <v>7.2</v>
      </c>
      <c r="B70" s="29" t="s">
        <v>43</v>
      </c>
      <c r="C70" s="28"/>
      <c r="D70" s="28"/>
      <c r="E70" s="28"/>
      <c r="F70" s="28"/>
      <c r="G70" s="28"/>
    </row>
    <row r="71" spans="1:7" ht="37.5">
      <c r="A71" s="28">
        <v>8</v>
      </c>
      <c r="B71" s="29" t="s">
        <v>49</v>
      </c>
      <c r="C71" s="28"/>
      <c r="D71" s="28"/>
      <c r="E71" s="28"/>
      <c r="F71" s="28"/>
      <c r="G71" s="28"/>
    </row>
    <row r="72" spans="1:7" ht="37.5">
      <c r="A72" s="28">
        <v>8.1</v>
      </c>
      <c r="B72" s="29" t="s">
        <v>67</v>
      </c>
      <c r="C72" s="28"/>
      <c r="D72" s="28"/>
      <c r="E72" s="28"/>
      <c r="F72" s="28"/>
      <c r="G72" s="28"/>
    </row>
    <row r="73" spans="1:7" ht="37.5">
      <c r="A73" s="28">
        <v>8.2</v>
      </c>
      <c r="B73" s="29" t="s">
        <v>43</v>
      </c>
      <c r="C73" s="28"/>
      <c r="D73" s="28"/>
      <c r="E73" s="28"/>
      <c r="F73" s="28"/>
      <c r="G73" s="28"/>
    </row>
    <row r="74" spans="1:7" ht="37.5">
      <c r="A74" s="28">
        <v>9</v>
      </c>
      <c r="B74" s="29" t="s">
        <v>50</v>
      </c>
      <c r="C74" s="28"/>
      <c r="D74" s="28"/>
      <c r="E74" s="28"/>
      <c r="F74" s="28"/>
      <c r="G74" s="28"/>
    </row>
    <row r="75" spans="1:7" ht="37.5">
      <c r="A75" s="28">
        <v>9.1</v>
      </c>
      <c r="B75" s="29" t="s">
        <v>67</v>
      </c>
      <c r="C75" s="28"/>
      <c r="D75" s="28"/>
      <c r="E75" s="28"/>
      <c r="F75" s="28"/>
      <c r="G75" s="28"/>
    </row>
    <row r="76" spans="1:7" ht="37.5">
      <c r="A76" s="28">
        <v>9.2</v>
      </c>
      <c r="B76" s="29" t="s">
        <v>43</v>
      </c>
      <c r="C76" s="28"/>
      <c r="D76" s="28"/>
      <c r="E76" s="28"/>
      <c r="F76" s="28"/>
      <c r="G76" s="28"/>
    </row>
    <row r="77" spans="1:7" ht="37.5">
      <c r="A77" s="28">
        <v>10</v>
      </c>
      <c r="B77" s="29" t="s">
        <v>51</v>
      </c>
      <c r="C77" s="28"/>
      <c r="D77" s="28"/>
      <c r="E77" s="28"/>
      <c r="F77" s="28"/>
      <c r="G77" s="28"/>
    </row>
    <row r="78" spans="1:7" ht="37.5">
      <c r="A78" s="28">
        <v>10.1</v>
      </c>
      <c r="B78" s="29" t="s">
        <v>67</v>
      </c>
      <c r="C78" s="28"/>
      <c r="D78" s="28"/>
      <c r="E78" s="28"/>
      <c r="F78" s="28"/>
      <c r="G78" s="28"/>
    </row>
    <row r="79" spans="1:7" ht="37.5">
      <c r="A79" s="28">
        <v>10.2</v>
      </c>
      <c r="B79" s="29" t="s">
        <v>43</v>
      </c>
      <c r="C79" s="28"/>
      <c r="D79" s="28"/>
      <c r="E79" s="28"/>
      <c r="F79" s="28"/>
      <c r="G79" s="28"/>
    </row>
    <row r="80" spans="1:7" ht="37.5">
      <c r="A80" s="28">
        <v>11</v>
      </c>
      <c r="B80" s="29" t="s">
        <v>52</v>
      </c>
      <c r="C80" s="28"/>
      <c r="D80" s="28"/>
      <c r="E80" s="28"/>
      <c r="F80" s="28"/>
      <c r="G80" s="28"/>
    </row>
    <row r="81" spans="1:7" ht="37.5">
      <c r="A81" s="28">
        <v>1</v>
      </c>
      <c r="B81" s="29" t="s">
        <v>53</v>
      </c>
      <c r="C81" s="28"/>
      <c r="D81" s="28"/>
      <c r="E81" s="28"/>
      <c r="F81" s="28"/>
      <c r="G81" s="28"/>
    </row>
    <row r="82" spans="1:7" ht="56.25">
      <c r="A82" s="28"/>
      <c r="B82" s="30" t="s">
        <v>54</v>
      </c>
      <c r="C82" s="28"/>
      <c r="D82" s="28"/>
      <c r="E82" s="28"/>
      <c r="F82" s="28"/>
      <c r="G82" s="28"/>
    </row>
    <row r="83" spans="1:7" ht="37.5">
      <c r="A83" s="28">
        <v>2</v>
      </c>
      <c r="B83" s="29" t="s">
        <v>52</v>
      </c>
      <c r="C83" s="28"/>
      <c r="D83" s="28"/>
      <c r="E83" s="28"/>
      <c r="F83" s="28"/>
      <c r="G83" s="28"/>
    </row>
    <row r="84" spans="1:7" ht="37.5">
      <c r="A84" s="28"/>
      <c r="B84" s="30" t="s">
        <v>55</v>
      </c>
      <c r="C84" s="28"/>
      <c r="D84" s="28"/>
      <c r="E84" s="28"/>
      <c r="F84" s="28"/>
      <c r="G84" s="28"/>
    </row>
    <row r="85" ht="15.75">
      <c r="A85" s="13"/>
    </row>
  </sheetData>
  <sheetProtection/>
  <mergeCells count="12">
    <mergeCell ref="A8:A9"/>
    <mergeCell ref="B8:B9"/>
    <mergeCell ref="C8:C9"/>
    <mergeCell ref="D8:D9"/>
    <mergeCell ref="E8:G8"/>
    <mergeCell ref="A7:G7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8">
      <selection activeCell="A8" sqref="A1:IV16384"/>
    </sheetView>
  </sheetViews>
  <sheetFormatPr defaultColWidth="9.00390625" defaultRowHeight="15.75"/>
  <cols>
    <col min="3" max="3" width="11.125" style="0" bestFit="1" customWidth="1"/>
  </cols>
  <sheetData>
    <row r="1" spans="1:3" ht="19.5" thickBot="1">
      <c r="A1" s="81">
        <v>350</v>
      </c>
      <c r="C1" s="84">
        <v>350000</v>
      </c>
    </row>
    <row r="2" spans="1:3" ht="19.5" thickBot="1">
      <c r="A2" s="82">
        <v>140</v>
      </c>
      <c r="C2" s="84">
        <v>140000</v>
      </c>
    </row>
    <row r="3" spans="1:3" ht="19.5" thickBot="1">
      <c r="A3" s="82">
        <v>105</v>
      </c>
      <c r="C3" s="84">
        <v>105000</v>
      </c>
    </row>
    <row r="4" spans="1:3" ht="19.5" thickBot="1">
      <c r="A4" s="82">
        <v>105</v>
      </c>
      <c r="C4" s="84">
        <v>105000</v>
      </c>
    </row>
    <row r="5" spans="1:3" ht="19.5" thickBot="1">
      <c r="A5" s="82">
        <v>140</v>
      </c>
      <c r="C5" s="84">
        <v>140000</v>
      </c>
    </row>
    <row r="6" spans="1:3" ht="19.5" thickBot="1">
      <c r="A6" s="82">
        <v>937</v>
      </c>
      <c r="C6" s="84">
        <v>937000</v>
      </c>
    </row>
    <row r="7" spans="1:3" ht="18.75">
      <c r="A7" s="83"/>
      <c r="C7" s="84">
        <v>150000</v>
      </c>
    </row>
    <row r="8" spans="1:3" ht="19.5" thickBot="1">
      <c r="A8" s="82">
        <v>150</v>
      </c>
      <c r="C8" s="84">
        <v>210000</v>
      </c>
    </row>
    <row r="9" spans="1:3" ht="19.5" thickBot="1">
      <c r="A9" s="82"/>
      <c r="C9" s="84">
        <v>366000</v>
      </c>
    </row>
    <row r="10" spans="1:3" ht="19.5" thickBot="1">
      <c r="A10" s="82">
        <v>210</v>
      </c>
      <c r="C10" s="84">
        <v>366000</v>
      </c>
    </row>
    <row r="11" spans="1:3" ht="19.5" thickBot="1">
      <c r="A11" s="82">
        <v>366</v>
      </c>
      <c r="C11" s="84">
        <v>1520000</v>
      </c>
    </row>
    <row r="12" spans="1:3" ht="19.5" thickBot="1">
      <c r="A12" s="82">
        <v>366</v>
      </c>
      <c r="C12" s="84">
        <v>1450000</v>
      </c>
    </row>
    <row r="13" spans="1:3" ht="38.25" thickBot="1">
      <c r="A13" s="82" t="s">
        <v>228</v>
      </c>
      <c r="C13" s="84">
        <v>480000</v>
      </c>
    </row>
    <row r="14" spans="1:3" ht="38.25" thickBot="1">
      <c r="A14" s="82" t="s">
        <v>229</v>
      </c>
      <c r="C14" s="84">
        <v>300000</v>
      </c>
    </row>
    <row r="15" spans="1:3" ht="19.5" thickBot="1">
      <c r="A15" s="82">
        <v>480</v>
      </c>
      <c r="C15" s="84">
        <v>580000</v>
      </c>
    </row>
    <row r="16" spans="1:3" ht="19.5" thickBot="1">
      <c r="A16" s="82">
        <v>300</v>
      </c>
      <c r="C16" s="84">
        <v>480000</v>
      </c>
    </row>
    <row r="17" spans="1:3" ht="19.5" thickBot="1">
      <c r="A17" s="82">
        <v>580</v>
      </c>
      <c r="C17" s="84">
        <v>100000</v>
      </c>
    </row>
    <row r="18" spans="1:3" ht="19.5" thickBot="1">
      <c r="A18" s="82">
        <v>480</v>
      </c>
      <c r="C18" s="84">
        <v>100000</v>
      </c>
    </row>
    <row r="19" spans="1:3" ht="19.5" thickBot="1">
      <c r="A19" s="82">
        <v>100</v>
      </c>
      <c r="C19" s="84">
        <v>320000</v>
      </c>
    </row>
    <row r="20" spans="1:3" ht="19.5" thickBot="1">
      <c r="A20" s="82">
        <v>100</v>
      </c>
      <c r="C20" s="84">
        <v>750000</v>
      </c>
    </row>
    <row r="21" spans="1:3" ht="19.5" thickBot="1">
      <c r="A21" s="82">
        <v>320</v>
      </c>
      <c r="C21" s="84">
        <v>600000</v>
      </c>
    </row>
    <row r="22" spans="1:3" ht="19.5" thickBot="1">
      <c r="A22" s="82">
        <v>750</v>
      </c>
      <c r="C22" s="84">
        <v>100000</v>
      </c>
    </row>
    <row r="23" spans="1:3" ht="19.5" thickBot="1">
      <c r="A23" s="82">
        <v>600</v>
      </c>
      <c r="C23" s="84">
        <v>100000</v>
      </c>
    </row>
    <row r="24" spans="1:3" ht="19.5" thickBot="1">
      <c r="A24" s="82">
        <v>100</v>
      </c>
      <c r="C24" s="84"/>
    </row>
    <row r="25" spans="1:3" ht="19.5" thickBot="1">
      <c r="A25" s="82">
        <v>100</v>
      </c>
      <c r="C25" s="84">
        <v>240000</v>
      </c>
    </row>
    <row r="26" spans="1:3" ht="19.5" thickBot="1">
      <c r="A26" s="82">
        <v>200</v>
      </c>
      <c r="C26" s="84">
        <v>200000</v>
      </c>
    </row>
    <row r="27" spans="1:3" ht="19.5" thickBot="1">
      <c r="A27" s="82">
        <v>1400</v>
      </c>
      <c r="C27" s="84">
        <v>1400000</v>
      </c>
    </row>
    <row r="28" spans="1:3" ht="19.5" thickBot="1">
      <c r="A28" s="82">
        <v>700</v>
      </c>
      <c r="C28" s="84">
        <v>700000</v>
      </c>
    </row>
    <row r="29" spans="1:3" ht="19.5" thickBot="1">
      <c r="A29" s="82">
        <v>700</v>
      </c>
      <c r="C29" s="84">
        <v>700000</v>
      </c>
    </row>
    <row r="30" spans="1:3" ht="19.5" thickBot="1">
      <c r="A30" s="82">
        <v>342</v>
      </c>
      <c r="C30" s="84">
        <v>342000</v>
      </c>
    </row>
    <row r="31" spans="1:3" ht="38.25" thickBot="1">
      <c r="A31" s="82" t="s">
        <v>230</v>
      </c>
      <c r="C31" s="84">
        <v>1709000</v>
      </c>
    </row>
    <row r="32" ht="15.75">
      <c r="C32" s="85">
        <f>SUM(C1:C31)</f>
        <v>15040000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ThanThien</cp:lastModifiedBy>
  <cp:lastPrinted>2019-04-16T08:43:59Z</cp:lastPrinted>
  <dcterms:created xsi:type="dcterms:W3CDTF">2012-05-07T01:08:45Z</dcterms:created>
  <dcterms:modified xsi:type="dcterms:W3CDTF">2019-04-16T08:44:50Z</dcterms:modified>
  <cp:category/>
  <cp:version/>
  <cp:contentType/>
  <cp:contentStatus/>
</cp:coreProperties>
</file>