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95" windowHeight="7320" firstSheet="1" activeTab="5"/>
  </bookViews>
  <sheets>
    <sheet name="Công khai dự toán 2016" sheetId="1" r:id="rId1"/>
    <sheet name="mm" sheetId="2" r:id="rId2"/>
    <sheet name="01" sheetId="3" r:id="rId3"/>
    <sheet name="2" sheetId="4" r:id="rId4"/>
    <sheet name="6 tháng đầu năm" sheetId="5" r:id="rId5"/>
    <sheet name="CK dự toán" sheetId="6" r:id="rId6"/>
    <sheet name="công khai quý qt" sheetId="7" r:id="rId7"/>
    <sheet name="Sheet2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<sst xmlns="http://schemas.openxmlformats.org/spreadsheetml/2006/main" count="892" uniqueCount="298">
  <si>
    <t>Chỉ tiêu</t>
  </si>
  <si>
    <t>A</t>
  </si>
  <si>
    <t>TỔNG THU</t>
  </si>
  <si>
    <t>I</t>
  </si>
  <si>
    <t>II</t>
  </si>
  <si>
    <t>SỐ THU NỘP NSNN</t>
  </si>
  <si>
    <t>SỐ ĐƯỢC ĐỂ LẠI CHI THEO CHẾ ĐỘ</t>
  </si>
  <si>
    <t>B</t>
  </si>
  <si>
    <t>CỘNG HÒA XÃ HỘI CHỦ NGHĨA VIỆT NAM</t>
  </si>
  <si>
    <t>THÔNG BÁO</t>
  </si>
  <si>
    <t>CÔNG KHAI DỰ TOÁN CHI NGÂN SÁCH ĐƯỢC GIAO</t>
  </si>
  <si>
    <t>Ghi chú</t>
  </si>
  <si>
    <t>DỰ TOÁN CHI NGÂN SÁCH NHÀ NƯỚC</t>
  </si>
  <si>
    <t>I/ Kinh phí tự chủ</t>
  </si>
  <si>
    <t>Các khoản thanh toán cá nhân</t>
  </si>
  <si>
    <t>Chi về hàng hóa dịch vụ</t>
  </si>
  <si>
    <t>Các khoản chi khác</t>
  </si>
  <si>
    <t>II/ Kinh phí không tự chủ</t>
  </si>
  <si>
    <t>Độc lập - Tự do - Hạnh phúc</t>
  </si>
  <si>
    <t>Chi hỗ trợ vốn cho các doanh nghiệp,
 các quỹ và đầu tư vào tài sản</t>
  </si>
  <si>
    <t>Chi hỗ trợ vốn cho các doanh nghiệp, 
các quỹ và đầu tư vào tài sản</t>
  </si>
  <si>
    <r>
      <t xml:space="preserve">Tổng cộng </t>
    </r>
    <r>
      <rPr>
        <sz val="13"/>
        <rFont val="Times New Roman"/>
        <family val="1"/>
      </rPr>
      <t xml:space="preserve">
dự toán dược giao</t>
    </r>
  </si>
  <si>
    <t xml:space="preserve">           Thủ trưởng đơn vị</t>
  </si>
  <si>
    <t>NĂM 2017</t>
  </si>
  <si>
    <t>Ngày        tháng        năm 2017</t>
  </si>
  <si>
    <t>Đơn vị:</t>
  </si>
  <si>
    <t>Chương: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</si>
  <si>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</si>
  <si>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</si>
  <si>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</si>
  <si>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</si>
  <si>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</si>
  <si>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</si>
  <si>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</si>
  <si>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</si>
  <si>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chi ngân sách nhà nước</t>
  </si>
  <si>
    <t>Chi quản lý hành chính</t>
  </si>
  <si>
    <t>Kinh phí không thực hiện chế độ tự chủ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</si>
  <si>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</si>
  <si>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</si>
  <si>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</si>
  <si>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</si>
  <si>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</si>
  <si>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không thường xuyên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</si>
  <si>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</si>
  <si>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</si>
  <si>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</si>
  <si>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</si>
  <si>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</si>
  <si>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</si>
  <si>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</si>
  <si>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</si>
  <si>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</si>
  <si>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</si>
  <si>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</si>
  <si>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</si>
  <si>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Tổng số thu, chi, nộp ngân sách phí, lệ phí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</si>
  <si>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</si>
  <si>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</si>
  <si>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</si>
  <si>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</si>
  <si>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</si>
  <si>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</si>
  <si>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</si>
  <si>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</si>
  <si>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</si>
  <si>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</si>
  <si>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</si>
  <si>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</si>
  <si>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</si>
  <si>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</si>
  <si>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Dự toán chi ngân sách nhà nước</t>
  </si>
  <si>
    <t>Kinh phí nhiệm vụ thường xuyên theo chức năng</t>
  </si>
  <si>
    <t>Biểu số 2 - Ban hành kèm theo Thông tư số 61/2017/TT-BTC ngày 15 tháng 6 năm 2017 của Bộ Tài chính</t>
  </si>
  <si>
    <t>DỰ TOÁN THU - CHI NGÂN SÁCH NHÀ NƯỚC</t>
  </si>
  <si>
    <t>(Kèm theo Quyết định số     /QĐ- ... ngày .../.../....của.... )</t>
  </si>
  <si>
    <t>(Dùng cho đơn vị sử dụng ngân sách)</t>
  </si>
  <si>
    <t>Đvt: Triệu đồng</t>
  </si>
  <si>
    <t>Dự toán được giao</t>
  </si>
  <si>
    <t>……………..</t>
  </si>
  <si>
    <t>Chi sự nghiệp ………………..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</si>
  <si>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</si>
  <si>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</si>
  <si>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ĐV tính: Triệu đồng</t>
  </si>
  <si>
    <t>Dự toán năm</t>
  </si>
  <si>
    <t>So sánh (%)</t>
  </si>
  <si>
    <t>Dự toán</t>
  </si>
  <si>
    <t>Cùng kỳ năm trước</t>
  </si>
  <si>
    <t>…………..</t>
  </si>
  <si>
    <t>Chi sự nghiệp…………..</t>
  </si>
  <si>
    <t>Thủ trưởng đơn vị</t>
  </si>
  <si>
    <t>Biểu số 4 - Ban hành kèm theo Thông tư số 61/2017/TT-BTC ngày 15 tháng 6 năm 2017 của Bộ Tài chính</t>
  </si>
  <si>
    <t>(Kèm theo Quyết định số    /QĐ- ... ngày …/…/… của.... )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</si>
  <si>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</si>
  <si>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</si>
  <si>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</si>
  <si>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</si>
  <si>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</si>
  <si>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</si>
  <si>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</si>
  <si>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</si>
  <si>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</si>
  <si>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</si>
  <si>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r>
      <t>QUYẾT TOÁN THU - CHI NGUỒN NSNN, NGUỒN KHÁC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năm ...</t>
    </r>
  </si>
  <si>
    <t>Lương  ngạch bậc được duyệt</t>
  </si>
  <si>
    <t>Lương hợp đồng dài hạn</t>
  </si>
  <si>
    <t>Lương ngoài biên chế</t>
  </si>
  <si>
    <t>Lương hợp đồng</t>
  </si>
  <si>
    <t>Chức vụ</t>
  </si>
  <si>
    <t>Ưu đãi</t>
  </si>
  <si>
    <t>Trách nhiệm</t>
  </si>
  <si>
    <t xml:space="preserve">Phục cấp thâm niên </t>
  </si>
  <si>
    <t>Tiền lương</t>
  </si>
  <si>
    <t>Phụ cấp lương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</si>
  <si>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</si>
  <si>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</si>
  <si>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</si>
  <si>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</si>
  <si>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</si>
  <si>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</si>
  <si>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</si>
  <si>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</si>
  <si>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</si>
  <si>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</si>
  <si>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nước sạch</t>
  </si>
  <si>
    <t>Thanh toán tiền VSMT</t>
  </si>
  <si>
    <t>Vật tư văn phòng</t>
  </si>
  <si>
    <t>Văn phòng phẩm</t>
  </si>
  <si>
    <t>Mua sắm CCDC</t>
  </si>
  <si>
    <t>TT.T truyền. LL</t>
  </si>
  <si>
    <t>CP điện thoại</t>
  </si>
  <si>
    <t>Mạng Iternet</t>
  </si>
  <si>
    <t>Hội nghị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</si>
  <si>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</si>
  <si>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</si>
  <si>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</si>
  <si>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</si>
  <si>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</si>
  <si>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</si>
  <si>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</si>
  <si>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</si>
  <si>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</si>
  <si>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Nhà cửa</t>
  </si>
  <si>
    <t>Thiết bị tin học</t>
  </si>
  <si>
    <t>Sửa chữa máy phô tô</t>
  </si>
  <si>
    <t xml:space="preserve">: Đường điện cấp thoát nước </t>
  </si>
  <si>
    <t>Chi phí nghiệp vụ chuyên môn</t>
  </si>
  <si>
    <t xml:space="preserve">: Vật tư chuyên môn </t>
  </si>
  <si>
    <t>: Đồng phục thể dục</t>
  </si>
  <si>
    <t xml:space="preserve">: Chi khác </t>
  </si>
  <si>
    <t>Chi đầu tư tài sản vô hình</t>
  </si>
  <si>
    <t>Mua phần mềm máy tính</t>
  </si>
  <si>
    <t>Các khoản thanh toán cho cá nhân</t>
  </si>
  <si>
    <t>Chi nhiệp vụ chuyên môn</t>
  </si>
  <si>
    <t xml:space="preserve">Đồng phục bảo vệ </t>
  </si>
  <si>
    <t>Khác</t>
  </si>
  <si>
    <t>Tiền tết</t>
  </si>
  <si>
    <t>Chi phí thuê mướn</t>
  </si>
  <si>
    <t>Thuê đào tạo lại cán bộ</t>
  </si>
  <si>
    <t>Vật tư văn phòng khác</t>
  </si>
  <si>
    <t>Lương khác</t>
  </si>
  <si>
    <t xml:space="preserve">Thuê mướn khác </t>
  </si>
  <si>
    <t>ĐV tính: đồng</t>
  </si>
  <si>
    <t>Mã DKT</t>
  </si>
  <si>
    <t>Quý 1</t>
  </si>
  <si>
    <t>Quý 2</t>
  </si>
  <si>
    <t>Quý 3</t>
  </si>
  <si>
    <t>Quý 4</t>
  </si>
  <si>
    <t>TỔNG QT</t>
  </si>
  <si>
    <t>I/Kinh phí thực hiện chế độ tự chủ</t>
  </si>
  <si>
    <t>Lương ngạch bậc được duyệt</t>
  </si>
  <si>
    <t>Khu vực</t>
  </si>
  <si>
    <t>Thừa giờ</t>
  </si>
  <si>
    <t>Phụ cấp độc hại</t>
  </si>
  <si>
    <t>Phụ cấp ngành</t>
  </si>
  <si>
    <t>Tiền xe nghỉ phép năm</t>
  </si>
  <si>
    <t>Nước uống giáo viên</t>
  </si>
  <si>
    <t>BHTN</t>
  </si>
  <si>
    <t>CL thu nhập thực tế so 
với lương ngạch bậc</t>
  </si>
  <si>
    <t>Trợ cấp, PC khác (BTCB)</t>
  </si>
  <si>
    <t>Thanh toán tiền nước</t>
  </si>
  <si>
    <t>Chi thanh toán tiền VSMT</t>
  </si>
  <si>
    <t>Mua sắm CC,DC</t>
  </si>
  <si>
    <t>VTVP khác</t>
  </si>
  <si>
    <t>TT,T truyền, LL</t>
  </si>
  <si>
    <t>CP bưu chính</t>
  </si>
  <si>
    <t>Tiền vé máy bay, tàu xe</t>
  </si>
  <si>
    <t xml:space="preserve"> Khoán công tác phí</t>
  </si>
  <si>
    <t>Thuê pt vận chuyển</t>
  </si>
  <si>
    <t>Thuê mướn khác</t>
  </si>
  <si>
    <t>Chi scTX TSCĐ</t>
  </si>
  <si>
    <t xml:space="preserve">Đường điện cấp thoát nước </t>
  </si>
  <si>
    <t>Đồng phục, trang phục</t>
  </si>
  <si>
    <t xml:space="preserve">Trích lập quỹ khen thưởng </t>
  </si>
  <si>
    <t>I/ Kinh phí không thực hiện chế độ tự chủ</t>
  </si>
  <si>
    <t>Phụ cấp thu hút</t>
  </si>
  <si>
    <t xml:space="preserve">Cấp bù học phí </t>
  </si>
  <si>
    <t>Tài sản khác</t>
  </si>
  <si>
    <t>Đơn vị: Trường tiểu học Vĩnh Hòa A</t>
  </si>
  <si>
    <t xml:space="preserve">         Nguyễn Thị Hòa</t>
  </si>
  <si>
    <t>Nguyễn Thị Ái Nhân</t>
  </si>
  <si>
    <t>Các khoản thanh toán
 khác cho cá nhân</t>
  </si>
  <si>
    <t>Chi chênh lệch thu nhập thực
tế so với lương ngạch bậc, chức vụ</t>
  </si>
  <si>
    <t>Máy chiếu, laptop</t>
  </si>
  <si>
    <t>máy vi tính, máy in</t>
  </si>
  <si>
    <t>Đơn vị: Trường Tiểu Học Tân Long</t>
  </si>
  <si>
    <t xml:space="preserve">Bình quân thuê vẩn chuyển </t>
  </si>
  <si>
    <t>Mua sắm tài sản</t>
  </si>
  <si>
    <t>: Phí lệ phí</t>
  </si>
  <si>
    <t>: Tiết kiệm 10%</t>
  </si>
  <si>
    <t>Tiền công trả lao động thường xuyên</t>
  </si>
  <si>
    <t>Lương hợp đồng nhân viên</t>
  </si>
  <si>
    <t xml:space="preserve">: Chi tiền mua bảo hiểm </t>
  </si>
  <si>
    <t>: Chi tiền 20/11</t>
  </si>
  <si>
    <t>: Chi tiền GV dạy HS khuyết tật</t>
  </si>
  <si>
    <t>Chi phí học tập</t>
  </si>
  <si>
    <t>: Xa nhà</t>
  </si>
  <si>
    <t>Tiền công trả cho lao 
động thường xuyên</t>
  </si>
  <si>
    <t xml:space="preserve"> Vật tư văn phòng khác </t>
  </si>
  <si>
    <t>Khoán CP điện thoại</t>
  </si>
  <si>
    <t>1.520.000</t>
  </si>
  <si>
    <t>1.450.000</t>
  </si>
  <si>
    <t>1.709.000</t>
  </si>
  <si>
    <t xml:space="preserve">: Các tài sản và công trình hạ
 tầng cơ sở khác </t>
  </si>
  <si>
    <t xml:space="preserve">: Phụ cấp thu hút </t>
  </si>
  <si>
    <t xml:space="preserve">: Phụ cấp thêm giờ </t>
  </si>
  <si>
    <t>Phục cấp vượt khung</t>
  </si>
  <si>
    <t xml:space="preserve">Khác </t>
  </si>
  <si>
    <t xml:space="preserve">Hội Nghị </t>
  </si>
  <si>
    <t>In mua tài liệu</t>
  </si>
  <si>
    <t>Thuê mướn phục vụ hội nghị</t>
  </si>
  <si>
    <t xml:space="preserve">Chi Khác </t>
  </si>
  <si>
    <t>Chi tài sản và trình khác</t>
  </si>
  <si>
    <t xml:space="preserve">Các khoản phí và lệ phí khác </t>
  </si>
  <si>
    <t>Chi khám bệnh định kì</t>
  </si>
  <si>
    <t>Tiền ăn</t>
  </si>
  <si>
    <t>Chi phí khác</t>
  </si>
  <si>
    <t>PHÒNG GIÁO DỤC VÀ ĐÀO TẠO PHÚ GIÁO</t>
  </si>
  <si>
    <t>KB</t>
  </si>
  <si>
    <t>CL</t>
  </si>
  <si>
    <t>Khoán điện thoại</t>
  </si>
  <si>
    <t>Chi lập quỹ của đơn vị</t>
  </si>
  <si>
    <t>Tài sản và thiết bị chuyên dùng</t>
  </si>
  <si>
    <t>Mua săm tài sản phục vụ chuyên môn</t>
  </si>
  <si>
    <t>Chi bảo hiểm tai sản và phương tiện</t>
  </si>
  <si>
    <t>Phụ cấp khác</t>
  </si>
  <si>
    <t>Tài sản và các thiết khác</t>
  </si>
  <si>
    <t>: Trích lập quỹ khen thưởng  theo quy định</t>
  </si>
  <si>
    <t>Hỗ trợ bảo vệ</t>
  </si>
  <si>
    <t>Hỗ trợ phục vụ</t>
  </si>
  <si>
    <t>Hỗ trợ tổ trưởng tổ hành chính</t>
  </si>
  <si>
    <t>Hỗ trợ theo QĐ 26/2011/QĐ-UBND tinh</t>
  </si>
  <si>
    <t>Hỗ trợ PCCGD</t>
  </si>
  <si>
    <t>Mục 9650 : Mua sắm tài sản phục vụ công tác chuyên môn</t>
  </si>
  <si>
    <t>ĐÁNH GIÁ THỰC HIỆN DỰ TOÁN THU- CHI NGÂN SÁCH 
QUÝ I/2019</t>
  </si>
  <si>
    <t xml:space="preserve">: Chi các hội thi của học sinh </t>
  </si>
  <si>
    <t xml:space="preserve">: Thưởng học sinh </t>
  </si>
  <si>
    <t>Nghỉ hưu trước tuổi</t>
  </si>
  <si>
    <t>Ước thực hiện quý I/2019</t>
  </si>
  <si>
    <t xml:space="preserve"> Tân Long, Ngày 31 tháng 3 năm 2019</t>
  </si>
  <si>
    <t>Kèm theo Quyết định số     / QĐ- THTLo ngày …… tháng…..năm 2019</t>
  </si>
  <si>
    <t>QUYẾT TOÁN, CHI NGÂN SÁCH  NĂM 2018</t>
  </si>
  <si>
    <t>Trường: ….</t>
  </si>
  <si>
    <t>Tiền công trả cho vị trí lao động TX</t>
  </si>
  <si>
    <t>Tiền công khác</t>
  </si>
  <si>
    <t>Phụ cấp thâm niên nghề,
Thâm niên vượt khung</t>
  </si>
  <si>
    <t>Tiền y tế trong đơn vị trường học</t>
  </si>
  <si>
    <t>Thanh toán tiền nhiên liệu</t>
  </si>
  <si>
    <t>Sách báo, tạp chí TV,Mạng internet</t>
  </si>
  <si>
    <t>Thuê thiết bị các loại</t>
  </si>
  <si>
    <t>Tài sản thiết bị chuyên dùng</t>
  </si>
  <si>
    <t>Thiết bị Văn Phòng</t>
  </si>
  <si>
    <t>Công trình văn hóa, công viên thể thao</t>
  </si>
  <si>
    <t>Mua sắm TX TSCĐ</t>
  </si>
  <si>
    <t>Thiết bị công nghệ thông tin</t>
  </si>
  <si>
    <t>Chi tài sản  khác</t>
  </si>
  <si>
    <t>Mua sắm TS PV CM</t>
  </si>
  <si>
    <t>Tài sản và thiết bị khác</t>
  </si>
  <si>
    <t>Vật tư, Sách tài liệu CM</t>
  </si>
  <si>
    <t>Đồng phục, trang phục, bảo
 hộ lao động</t>
  </si>
  <si>
    <t>Chi phí bảo hiếm và phương tiến</t>
  </si>
  <si>
    <t>Chi lập quỹ dự phòng ổn định</t>
  </si>
  <si>
    <t>Chi lập quỹ phúc lợi</t>
  </si>
  <si>
    <t xml:space="preserve">Chị lập quỹ khen thưởng </t>
  </si>
  <si>
    <t>Chi lập quỹ phát triển hoạt động 
sự nghiệp</t>
  </si>
  <si>
    <t>Học bổng và hỗ trợ khác cho
 học sinh, sinh viên cán bộ đi học</t>
  </si>
  <si>
    <t>Học bổng và hỗ trợ khác cho
 học sinh</t>
  </si>
  <si>
    <t>Mua sắm công cụ dụng cụ văn phòng</t>
  </si>
  <si>
    <t>Thuê lao động trong nước</t>
  </si>
  <si>
    <t xml:space="preserve">KẾ TOÁN </t>
  </si>
  <si>
    <t>HIỆU TRƯỞNG</t>
  </si>
  <si>
    <t>TRƯỞNG PHÒNG</t>
  </si>
  <si>
    <t>ĐÁNH GIÁ THỰC HIỆN DỰ TOÁN THU- CHI NGÂN SÁCH 
QUÝ II/2019</t>
  </si>
  <si>
    <t>Ước thực hiện quý II/2019</t>
  </si>
  <si>
    <t>qii</t>
  </si>
  <si>
    <t>ĐÁNH GIÁ THỰC HIỆN DỰ TOÁN THU- CHI NGÂN SÁCH 
6 tháng đầu năm 2019</t>
  </si>
  <si>
    <t>Ước thực hiện 6  tháng đầu năm 2019</t>
  </si>
  <si>
    <t xml:space="preserve"> Tân Long, Ngày 30 tháng 6 năm 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</si>
</sst>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đ_-;\-* #,##0.00\ _đ_-;_-* &quot;-&quot;??\ _đ_-;_-@_-"/>
    <numFmt numFmtId="171" formatCode="_-* #,##0\ _đ_-;\-* #,##0\ _đ_-;_-* &quot;-&quot;??\ _đ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_-* #,##0.0\ _đ_-;\-* #,##0.0\ _đ_-;_-* &quot;-&quot;??\ _đ_-;_-@_-"/>
    <numFmt numFmtId="186" formatCode="_-* #,##0\ _₫_-;\-* #,##0\ _₫_-;_-* &quot;-&quot;??\ _₫_-;_-@_-"/>
    <numFmt numFmtId="187" formatCode="_-* #,##0.00\ _₫_-;\-* #,##0.00\ _₫_-;_-* &quot;-&quot;??\ _₫_-;_-@_-"/>
    <numFmt numFmtId="188" formatCode="#,##0.000"/>
    <numFmt numFmtId="189" formatCode="_-* #,##0.0\ _₫_-;\-* #,##0.0\ _₫_-;_-* &quot;-&quot;??\ _₫_-;_-@_-"/>
    <numFmt numFmtId="190" formatCode="_-* #,##0.000\ _₫_-;\-* #,##0.000\ _₫_-;_-* &quot;-&quot;??\ _₫_-;_-@_-"/>
    <numFmt numFmtId="191" formatCode="_-* #,##0.0000\ _₫_-;\-* #,##0.0000\ _₫_-;_-* &quot;-&quot;??\ _₫_-;_-@_-"/>
  </numFmts>
  <fonts count="7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30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Accounting"/>
      <sz val="10"/>
      <color indexed="3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70C0"/>
      <name val="Times New Roman"/>
      <family val="1"/>
    </font>
    <font>
      <b/>
      <u val="single"/>
      <sz val="10"/>
      <color rgb="FFFF0000"/>
      <name val="Times New Roman"/>
      <family val="1"/>
    </font>
    <font>
      <b/>
      <u val="singleAccounting"/>
      <sz val="10"/>
      <color rgb="FF0070C0"/>
      <name val="Times New Roman"/>
      <family val="1"/>
    </font>
    <font>
      <b/>
      <u val="singleAccounting"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5" fontId="6" fillId="0" borderId="0" xfId="42" applyNumberFormat="1" applyFont="1" applyAlignment="1">
      <alignment/>
    </xf>
    <xf numFmtId="165" fontId="7" fillId="0" borderId="10" xfId="42" applyNumberFormat="1" applyFont="1" applyBorder="1" applyAlignment="1">
      <alignment horizontal="center" vertical="center" wrapText="1"/>
    </xf>
    <xf numFmtId="165" fontId="6" fillId="0" borderId="10" xfId="42" applyNumberFormat="1" applyFont="1" applyBorder="1" applyAlignment="1">
      <alignment/>
    </xf>
    <xf numFmtId="165" fontId="7" fillId="0" borderId="10" xfId="42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5" fontId="9" fillId="0" borderId="10" xfId="42" applyNumberFormat="1" applyFont="1" applyBorder="1" applyAlignment="1">
      <alignment/>
    </xf>
    <xf numFmtId="0" fontId="0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 vertical="center" wrapText="1"/>
    </xf>
    <xf numFmtId="0" fontId="9" fillId="32" borderId="11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right" vertical="center" wrapText="1"/>
    </xf>
    <xf numFmtId="0" fontId="9" fillId="32" borderId="13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186" fontId="2" fillId="0" borderId="10" xfId="42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86" fontId="18" fillId="0" borderId="10" xfId="42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86" fontId="0" fillId="32" borderId="10" xfId="42" applyNumberFormat="1" applyFont="1" applyFill="1" applyBorder="1" applyAlignment="1">
      <alignment horizontal="center"/>
    </xf>
    <xf numFmtId="186" fontId="0" fillId="0" borderId="10" xfId="42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/>
    </xf>
    <xf numFmtId="186" fontId="18" fillId="0" borderId="10" xfId="42" applyNumberFormat="1" applyFont="1" applyBorder="1" applyAlignment="1">
      <alignment/>
    </xf>
    <xf numFmtId="186" fontId="0" fillId="0" borderId="10" xfId="42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186" fontId="2" fillId="0" borderId="10" xfId="42" applyNumberFormat="1" applyFont="1" applyBorder="1" applyAlignment="1">
      <alignment/>
    </xf>
    <xf numFmtId="0" fontId="16" fillId="0" borderId="0" xfId="0" applyFont="1" applyAlignment="1">
      <alignment/>
    </xf>
    <xf numFmtId="186" fontId="2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186" fontId="0" fillId="0" borderId="0" xfId="42" applyNumberFormat="1" applyFont="1" applyAlignment="1">
      <alignment/>
    </xf>
    <xf numFmtId="186" fontId="0" fillId="0" borderId="10" xfId="42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65" fontId="13" fillId="0" borderId="17" xfId="42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3" fillId="0" borderId="10" xfId="55" applyFont="1" applyFill="1" applyBorder="1" applyAlignment="1" applyProtection="1">
      <alignment vertical="center" wrapText="1" shrinkToFit="1"/>
      <protection locked="0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18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9" xfId="0" applyFont="1" applyFill="1" applyBorder="1" applyAlignment="1">
      <alignment/>
    </xf>
    <xf numFmtId="0" fontId="13" fillId="0" borderId="18" xfId="55" applyFont="1" applyFill="1" applyBorder="1" applyAlignment="1" applyProtection="1">
      <alignment vertical="center" wrapText="1" shrinkToFit="1"/>
      <protection locked="0"/>
    </xf>
    <xf numFmtId="0" fontId="13" fillId="0" borderId="20" xfId="55" applyFont="1" applyFill="1" applyBorder="1" applyAlignment="1" applyProtection="1">
      <alignment vertical="center" wrapText="1" shrinkToFit="1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3" fillId="0" borderId="22" xfId="0" applyFont="1" applyFill="1" applyBorder="1" applyAlignment="1" applyProtection="1">
      <alignment horizontal="left" vertical="center" wrapText="1" shrinkToFit="1"/>
      <protection locked="0"/>
    </xf>
    <xf numFmtId="0" fontId="16" fillId="0" borderId="23" xfId="0" applyFont="1" applyFill="1" applyBorder="1" applyAlignment="1">
      <alignment/>
    </xf>
    <xf numFmtId="0" fontId="9" fillId="0" borderId="14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 wrapText="1"/>
    </xf>
    <xf numFmtId="0" fontId="72" fillId="0" borderId="10" xfId="0" applyFont="1" applyFill="1" applyBorder="1" applyAlignment="1">
      <alignment/>
    </xf>
    <xf numFmtId="0" fontId="72" fillId="0" borderId="25" xfId="0" applyFont="1" applyFill="1" applyBorder="1" applyAlignment="1">
      <alignment/>
    </xf>
    <xf numFmtId="0" fontId="72" fillId="0" borderId="23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55" applyFont="1" applyFill="1" applyBorder="1" applyAlignment="1" applyProtection="1">
      <alignment vertical="center" wrapText="1" shrinkToFit="1"/>
      <protection locked="0"/>
    </xf>
    <xf numFmtId="0" fontId="73" fillId="0" borderId="10" xfId="0" applyFont="1" applyFill="1" applyBorder="1" applyAlignment="1">
      <alignment/>
    </xf>
    <xf numFmtId="0" fontId="73" fillId="0" borderId="18" xfId="0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186" fontId="18" fillId="0" borderId="10" xfId="42" applyNumberFormat="1" applyFont="1" applyFill="1" applyBorder="1" applyAlignment="1">
      <alignment horizontal="center"/>
    </xf>
    <xf numFmtId="186" fontId="0" fillId="33" borderId="10" xfId="42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left"/>
    </xf>
    <xf numFmtId="186" fontId="18" fillId="32" borderId="10" xfId="42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186" fontId="2" fillId="34" borderId="10" xfId="42" applyNumberFormat="1" applyFont="1" applyFill="1" applyBorder="1" applyAlignment="1">
      <alignment/>
    </xf>
    <xf numFmtId="186" fontId="2" fillId="0" borderId="10" xfId="42" applyNumberFormat="1" applyFont="1" applyFill="1" applyBorder="1" applyAlignment="1">
      <alignment/>
    </xf>
    <xf numFmtId="186" fontId="18" fillId="0" borderId="10" xfId="42" applyNumberFormat="1" applyFont="1" applyFill="1" applyBorder="1" applyAlignment="1">
      <alignment/>
    </xf>
    <xf numFmtId="186" fontId="0" fillId="0" borderId="10" xfId="42" applyNumberFormat="1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86" fontId="16" fillId="0" borderId="0" xfId="42" applyNumberFormat="1" applyFont="1" applyAlignment="1">
      <alignment/>
    </xf>
    <xf numFmtId="186" fontId="2" fillId="34" borderId="10" xfId="42" applyNumberFormat="1" applyFont="1" applyFill="1" applyBorder="1" applyAlignment="1">
      <alignment horizontal="center"/>
    </xf>
    <xf numFmtId="186" fontId="16" fillId="0" borderId="10" xfId="42" applyNumberFormat="1" applyFont="1" applyBorder="1" applyAlignment="1">
      <alignment horizontal="center"/>
    </xf>
    <xf numFmtId="186" fontId="17" fillId="0" borderId="10" xfId="42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86" fontId="16" fillId="32" borderId="10" xfId="42" applyNumberFormat="1" applyFont="1" applyFill="1" applyBorder="1" applyAlignment="1">
      <alignment horizontal="center"/>
    </xf>
    <xf numFmtId="186" fontId="17" fillId="32" borderId="10" xfId="42" applyNumberFormat="1" applyFont="1" applyFill="1" applyBorder="1" applyAlignment="1">
      <alignment horizontal="center"/>
    </xf>
    <xf numFmtId="0" fontId="30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30" fillId="0" borderId="0" xfId="0" applyFont="1" applyAlignment="1">
      <alignment/>
    </xf>
    <xf numFmtId="186" fontId="26" fillId="0" borderId="0" xfId="42" applyNumberFormat="1" applyFont="1" applyAlignment="1">
      <alignment/>
    </xf>
    <xf numFmtId="182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171" fontId="5" fillId="0" borderId="10" xfId="0" applyNumberFormat="1" applyFont="1" applyFill="1" applyBorder="1" applyAlignment="1">
      <alignment horizontal="right" vertical="center" wrapText="1"/>
    </xf>
    <xf numFmtId="171" fontId="72" fillId="0" borderId="10" xfId="42" applyNumberFormat="1" applyFont="1" applyFill="1" applyBorder="1" applyAlignment="1">
      <alignment horizontal="right"/>
    </xf>
    <xf numFmtId="171" fontId="16" fillId="0" borderId="10" xfId="42" applyNumberFormat="1" applyFont="1" applyFill="1" applyBorder="1" applyAlignment="1">
      <alignment horizontal="right"/>
    </xf>
    <xf numFmtId="165" fontId="72" fillId="0" borderId="10" xfId="42" applyNumberFormat="1" applyFont="1" applyFill="1" applyBorder="1" applyAlignment="1">
      <alignment horizontal="right" wrapText="1"/>
    </xf>
    <xf numFmtId="3" fontId="72" fillId="0" borderId="10" xfId="0" applyNumberFormat="1" applyFont="1" applyFill="1" applyBorder="1" applyAlignment="1">
      <alignment horizontal="right"/>
    </xf>
    <xf numFmtId="165" fontId="74" fillId="0" borderId="10" xfId="42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75" fillId="0" borderId="10" xfId="4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84" fontId="5" fillId="0" borderId="10" xfId="58" applyNumberFormat="1" applyFont="1" applyFill="1" applyBorder="1" applyAlignment="1">
      <alignment horizontal="right" vertical="center" wrapText="1"/>
    </xf>
    <xf numFmtId="184" fontId="72" fillId="0" borderId="10" xfId="58" applyNumberFormat="1" applyFont="1" applyFill="1" applyBorder="1" applyAlignment="1">
      <alignment horizontal="right" vertical="center" wrapText="1"/>
    </xf>
    <xf numFmtId="184" fontId="16" fillId="0" borderId="10" xfId="58" applyNumberFormat="1" applyFont="1" applyFill="1" applyBorder="1" applyAlignment="1">
      <alignment horizontal="right" vertical="center" wrapText="1"/>
    </xf>
    <xf numFmtId="184" fontId="22" fillId="0" borderId="10" xfId="58" applyNumberFormat="1" applyFont="1" applyFill="1" applyBorder="1" applyAlignment="1">
      <alignment horizontal="right" vertical="center" wrapText="1"/>
    </xf>
    <xf numFmtId="184" fontId="73" fillId="0" borderId="10" xfId="58" applyNumberFormat="1" applyFont="1" applyFill="1" applyBorder="1" applyAlignment="1">
      <alignment horizontal="right" vertical="center" wrapText="1"/>
    </xf>
    <xf numFmtId="184" fontId="15" fillId="0" borderId="10" xfId="58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165" fontId="16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0" xfId="0" applyFont="1" applyFill="1" applyBorder="1" applyAlignment="1">
      <alignment/>
    </xf>
    <xf numFmtId="165" fontId="5" fillId="0" borderId="10" xfId="42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/>
    </xf>
    <xf numFmtId="165" fontId="76" fillId="0" borderId="10" xfId="42" applyNumberFormat="1" applyFont="1" applyFill="1" applyBorder="1" applyAlignment="1">
      <alignment horizontal="right" vertical="center" wrapText="1"/>
    </xf>
    <xf numFmtId="0" fontId="77" fillId="0" borderId="10" xfId="0" applyFont="1" applyFill="1" applyBorder="1" applyAlignment="1">
      <alignment/>
    </xf>
    <xf numFmtId="171" fontId="11" fillId="0" borderId="0" xfId="0" applyNumberFormat="1" applyFont="1" applyFill="1" applyAlignment="1">
      <alignment/>
    </xf>
    <xf numFmtId="165" fontId="11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left"/>
    </xf>
    <xf numFmtId="0" fontId="21" fillId="0" borderId="0" xfId="0" applyFont="1" applyAlignment="1">
      <alignment/>
    </xf>
    <xf numFmtId="186" fontId="16" fillId="0" borderId="10" xfId="42" applyNumberFormat="1" applyFont="1" applyBorder="1" applyAlignment="1">
      <alignment horizontal="center" vertical="center"/>
    </xf>
    <xf numFmtId="186" fontId="16" fillId="35" borderId="10" xfId="42" applyNumberFormat="1" applyFont="1" applyFill="1" applyBorder="1" applyAlignment="1">
      <alignment horizontal="center" vertical="center"/>
    </xf>
    <xf numFmtId="186" fontId="18" fillId="35" borderId="10" xfId="42" applyNumberFormat="1" applyFont="1" applyFill="1" applyBorder="1" applyAlignment="1">
      <alignment horizontal="center"/>
    </xf>
    <xf numFmtId="186" fontId="16" fillId="35" borderId="10" xfId="42" applyNumberFormat="1" applyFont="1" applyFill="1" applyBorder="1" applyAlignment="1">
      <alignment horizontal="center"/>
    </xf>
    <xf numFmtId="186" fontId="0" fillId="35" borderId="10" xfId="42" applyNumberFormat="1" applyFont="1" applyFill="1" applyBorder="1" applyAlignment="1">
      <alignment horizontal="center"/>
    </xf>
    <xf numFmtId="186" fontId="16" fillId="0" borderId="10" xfId="42" applyNumberFormat="1" applyFont="1" applyFill="1" applyBorder="1" applyAlignment="1">
      <alignment horizontal="center"/>
    </xf>
    <xf numFmtId="186" fontId="16" fillId="33" borderId="10" xfId="42" applyNumberFormat="1" applyFont="1" applyFill="1" applyBorder="1" applyAlignment="1">
      <alignment horizontal="center" vertical="center"/>
    </xf>
    <xf numFmtId="186" fontId="33" fillId="0" borderId="10" xfId="42" applyNumberFormat="1" applyFont="1" applyBorder="1" applyAlignment="1">
      <alignment/>
    </xf>
    <xf numFmtId="186" fontId="17" fillId="0" borderId="10" xfId="42" applyNumberFormat="1" applyFont="1" applyFill="1" applyBorder="1" applyAlignment="1">
      <alignment horizontal="center"/>
    </xf>
    <xf numFmtId="186" fontId="16" fillId="33" borderId="10" xfId="4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186" fontId="2" fillId="32" borderId="10" xfId="42" applyNumberFormat="1" applyFont="1" applyFill="1" applyBorder="1" applyAlignment="1">
      <alignment/>
    </xf>
    <xf numFmtId="0" fontId="34" fillId="32" borderId="0" xfId="0" applyFont="1" applyFill="1" applyAlignment="1">
      <alignment/>
    </xf>
    <xf numFmtId="186" fontId="16" fillId="36" borderId="10" xfId="42" applyNumberFormat="1" applyFont="1" applyFill="1" applyBorder="1" applyAlignment="1">
      <alignment/>
    </xf>
    <xf numFmtId="186" fontId="16" fillId="0" borderId="10" xfId="42" applyNumberFormat="1" applyFont="1" applyBorder="1" applyAlignment="1">
      <alignment/>
    </xf>
    <xf numFmtId="186" fontId="16" fillId="0" borderId="10" xfId="42" applyNumberFormat="1" applyFont="1" applyFill="1" applyBorder="1" applyAlignment="1">
      <alignment/>
    </xf>
    <xf numFmtId="186" fontId="16" fillId="33" borderId="10" xfId="42" applyNumberFormat="1" applyFont="1" applyFill="1" applyBorder="1" applyAlignment="1">
      <alignment/>
    </xf>
    <xf numFmtId="186" fontId="17" fillId="0" borderId="10" xfId="42" applyNumberFormat="1" applyFont="1" applyFill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16" fillId="32" borderId="10" xfId="0" applyFont="1" applyFill="1" applyBorder="1" applyAlignment="1">
      <alignment horizontal="right"/>
    </xf>
    <xf numFmtId="186" fontId="2" fillId="0" borderId="0" xfId="42" applyNumberFormat="1" applyFont="1" applyAlignment="1">
      <alignment horizontal="center"/>
    </xf>
    <xf numFmtId="0" fontId="0" fillId="0" borderId="0" xfId="0" applyAlignment="1">
      <alignment horizontal="left"/>
    </xf>
    <xf numFmtId="186" fontId="32" fillId="0" borderId="0" xfId="42" applyNumberFormat="1" applyFont="1" applyAlignment="1">
      <alignment/>
    </xf>
    <xf numFmtId="165" fontId="0" fillId="0" borderId="0" xfId="0" applyNumberFormat="1" applyFill="1" applyAlignment="1">
      <alignment/>
    </xf>
    <xf numFmtId="182" fontId="5" fillId="0" borderId="10" xfId="58" applyNumberFormat="1" applyFont="1" applyFill="1" applyBorder="1" applyAlignment="1">
      <alignment horizontal="right" vertical="center" wrapText="1"/>
    </xf>
    <xf numFmtId="10" fontId="0" fillId="0" borderId="0" xfId="0" applyNumberFormat="1" applyFill="1" applyAlignment="1">
      <alignment/>
    </xf>
    <xf numFmtId="10" fontId="3" fillId="0" borderId="0" xfId="0" applyNumberFormat="1" applyFont="1" applyFill="1" applyAlignment="1">
      <alignment/>
    </xf>
    <xf numFmtId="184" fontId="0" fillId="0" borderId="10" xfId="0" applyNumberFormat="1" applyFill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0" xfId="0" applyNumberFormat="1" applyBorder="1" applyAlignment="1">
      <alignment/>
    </xf>
    <xf numFmtId="190" fontId="2" fillId="34" borderId="28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65" fontId="6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186" fontId="2" fillId="0" borderId="0" xfId="42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18\THUYET%20MINH%20DU%20TOAN-2018%20-%20su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19\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  <sheetName val="Sheet1"/>
    </sheetNames>
    <sheetDataSet>
      <sheetData sheetId="0">
        <row r="34">
          <cell r="K34">
            <v>24000000</v>
          </cell>
        </row>
        <row r="65">
          <cell r="A65">
            <v>6905</v>
          </cell>
          <cell r="B65" t="str">
            <v>Tài sản và thiết bị chuyên dùng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  <sheetName val="Sheet1"/>
      <sheetName val="Sheet2"/>
    </sheetNames>
    <sheetDataSet>
      <sheetData sheetId="0">
        <row r="6">
          <cell r="K6">
            <v>1823457600</v>
          </cell>
        </row>
        <row r="7">
          <cell r="K7">
            <v>1199275400.4</v>
          </cell>
        </row>
        <row r="9">
          <cell r="B9">
            <v>6757</v>
          </cell>
          <cell r="K9">
            <v>123895200</v>
          </cell>
        </row>
        <row r="12">
          <cell r="K12">
            <v>70883000</v>
          </cell>
        </row>
        <row r="14">
          <cell r="K14">
            <v>88404000</v>
          </cell>
        </row>
        <row r="16">
          <cell r="K16">
            <v>1408775840</v>
          </cell>
        </row>
        <row r="17">
          <cell r="K17">
            <v>6872160</v>
          </cell>
        </row>
        <row r="19">
          <cell r="K19">
            <v>5004000</v>
          </cell>
        </row>
        <row r="21">
          <cell r="K21">
            <v>522067000</v>
          </cell>
        </row>
        <row r="22">
          <cell r="K22">
            <v>5815000</v>
          </cell>
        </row>
        <row r="24">
          <cell r="K24">
            <v>1000000</v>
          </cell>
        </row>
        <row r="25">
          <cell r="K25">
            <v>4536000</v>
          </cell>
        </row>
        <row r="27">
          <cell r="K27">
            <v>633762150.0699999</v>
          </cell>
        </row>
        <row r="28">
          <cell r="K28">
            <v>108644940.012</v>
          </cell>
        </row>
        <row r="29">
          <cell r="K29">
            <v>72429960.008</v>
          </cell>
        </row>
        <row r="30">
          <cell r="K30">
            <v>36214980.004</v>
          </cell>
        </row>
        <row r="35">
          <cell r="K35">
            <v>90000000</v>
          </cell>
        </row>
        <row r="36">
          <cell r="K36">
            <v>9501000</v>
          </cell>
        </row>
        <row r="37">
          <cell r="K37">
            <v>2400000</v>
          </cell>
        </row>
        <row r="39">
          <cell r="K39">
            <v>50000000</v>
          </cell>
        </row>
        <row r="40">
          <cell r="K40">
            <v>40000000</v>
          </cell>
        </row>
        <row r="41">
          <cell r="K41">
            <v>13000000</v>
          </cell>
        </row>
        <row r="42">
          <cell r="K42">
            <v>60000000</v>
          </cell>
        </row>
        <row r="43">
          <cell r="K43">
            <v>48409000</v>
          </cell>
        </row>
        <row r="45">
          <cell r="K45">
            <v>4800000</v>
          </cell>
        </row>
        <row r="46">
          <cell r="K46">
            <v>10800000</v>
          </cell>
        </row>
        <row r="47">
          <cell r="K47">
            <v>9000000</v>
          </cell>
        </row>
        <row r="53">
          <cell r="K53">
            <v>22984000</v>
          </cell>
        </row>
        <row r="54">
          <cell r="K54">
            <v>30600000</v>
          </cell>
        </row>
        <row r="55">
          <cell r="K55">
            <v>15000000</v>
          </cell>
        </row>
        <row r="56">
          <cell r="K56">
            <v>30000000</v>
          </cell>
        </row>
        <row r="57">
          <cell r="K57">
            <v>37000000</v>
          </cell>
        </row>
        <row r="59">
          <cell r="K59">
            <v>6000000</v>
          </cell>
        </row>
        <row r="60">
          <cell r="K60">
            <v>10000000</v>
          </cell>
        </row>
        <row r="62">
          <cell r="K62">
            <v>10000000</v>
          </cell>
        </row>
        <row r="63">
          <cell r="K63">
            <v>20000000</v>
          </cell>
        </row>
        <row r="64">
          <cell r="K64">
            <v>34000000</v>
          </cell>
        </row>
        <row r="65">
          <cell r="K65">
            <v>21000000</v>
          </cell>
        </row>
        <row r="66">
          <cell r="K66">
            <v>20000000</v>
          </cell>
        </row>
        <row r="67">
          <cell r="K67">
            <v>49029800</v>
          </cell>
        </row>
        <row r="69">
          <cell r="K69">
            <v>5000000</v>
          </cell>
        </row>
        <row r="71">
          <cell r="K71">
            <v>26000000</v>
          </cell>
        </row>
        <row r="72">
          <cell r="K72">
            <v>7000000</v>
          </cell>
        </row>
        <row r="73">
          <cell r="K73">
            <v>8000000</v>
          </cell>
        </row>
        <row r="74">
          <cell r="K74">
            <v>2730000</v>
          </cell>
        </row>
        <row r="75">
          <cell r="K75">
            <v>29000000</v>
          </cell>
        </row>
        <row r="76">
          <cell r="K76">
            <v>50000000</v>
          </cell>
        </row>
        <row r="77">
          <cell r="K77">
            <v>6202000</v>
          </cell>
        </row>
        <row r="78">
          <cell r="K78">
            <v>13798000</v>
          </cell>
        </row>
        <row r="80">
          <cell r="K80">
            <v>80000000</v>
          </cell>
        </row>
        <row r="81">
          <cell r="K81">
            <v>70076000</v>
          </cell>
        </row>
        <row r="82">
          <cell r="K82">
            <v>50000000</v>
          </cell>
        </row>
        <row r="83">
          <cell r="K83">
            <v>131640000</v>
          </cell>
        </row>
        <row r="84">
          <cell r="K84">
            <v>40000000</v>
          </cell>
        </row>
        <row r="88">
          <cell r="A88">
            <v>6757</v>
          </cell>
          <cell r="K88">
            <v>66283932</v>
          </cell>
        </row>
        <row r="90">
          <cell r="K90">
            <v>204619136</v>
          </cell>
        </row>
        <row r="91">
          <cell r="K91">
            <v>303198583</v>
          </cell>
        </row>
        <row r="92">
          <cell r="K92">
            <v>46801417</v>
          </cell>
        </row>
        <row r="95">
          <cell r="K95">
            <v>21600000</v>
          </cell>
        </row>
        <row r="96">
          <cell r="K96">
            <v>12000000</v>
          </cell>
        </row>
        <row r="97">
          <cell r="K97">
            <v>1668000</v>
          </cell>
        </row>
        <row r="98">
          <cell r="K98">
            <v>91406000</v>
          </cell>
        </row>
        <row r="99">
          <cell r="K99">
            <v>5004000</v>
          </cell>
        </row>
        <row r="101">
          <cell r="K101">
            <v>1800000</v>
          </cell>
        </row>
        <row r="103">
          <cell r="K103">
            <v>10600000</v>
          </cell>
        </row>
        <row r="104">
          <cell r="K104">
            <v>31343932</v>
          </cell>
        </row>
        <row r="105">
          <cell r="K105">
            <v>4500000</v>
          </cell>
        </row>
        <row r="107">
          <cell r="K107">
            <v>22500000</v>
          </cell>
        </row>
        <row r="108">
          <cell r="K108">
            <v>83500000</v>
          </cell>
        </row>
        <row r="109">
          <cell r="K109">
            <v>106000000</v>
          </cell>
        </row>
        <row r="111">
          <cell r="K111">
            <v>50000000</v>
          </cell>
        </row>
        <row r="113">
          <cell r="K113">
            <v>240000000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4.875" style="1" customWidth="1"/>
    <col min="2" max="2" width="40.00390625" style="1" customWidth="1"/>
    <col min="3" max="3" width="19.50390625" style="6" customWidth="1"/>
    <col min="4" max="4" width="18.25390625" style="1" customWidth="1"/>
    <col min="5" max="16384" width="9.00390625" style="1" customWidth="1"/>
  </cols>
  <sheetData>
    <row r="1" spans="1:4" ht="16.5">
      <c r="A1" s="197" t="s">
        <v>8</v>
      </c>
      <c r="B1" s="197"/>
      <c r="C1" s="197"/>
      <c r="D1" s="197"/>
    </row>
    <row r="2" spans="1:4" ht="16.5">
      <c r="A2" s="198" t="s">
        <v>18</v>
      </c>
      <c r="B2" s="198"/>
      <c r="C2" s="198"/>
      <c r="D2" s="198"/>
    </row>
    <row r="4" ht="16.5">
      <c r="A4" s="2" t="s">
        <v>198</v>
      </c>
    </row>
    <row r="6" spans="1:4" ht="16.5">
      <c r="A6" s="197" t="s">
        <v>9</v>
      </c>
      <c r="B6" s="197"/>
      <c r="C6" s="197"/>
      <c r="D6" s="197"/>
    </row>
    <row r="7" spans="1:4" ht="16.5">
      <c r="A7" s="197" t="s">
        <v>10</v>
      </c>
      <c r="B7" s="197"/>
      <c r="C7" s="197"/>
      <c r="D7" s="197"/>
    </row>
    <row r="8" spans="1:4" ht="16.5">
      <c r="A8" s="197" t="s">
        <v>23</v>
      </c>
      <c r="B8" s="197"/>
      <c r="C8" s="197"/>
      <c r="D8" s="197"/>
    </row>
    <row r="10" spans="1:4" ht="33">
      <c r="A10" s="3"/>
      <c r="B10" s="3" t="s">
        <v>0</v>
      </c>
      <c r="C10" s="7" t="s">
        <v>21</v>
      </c>
      <c r="D10" s="3" t="s">
        <v>11</v>
      </c>
    </row>
    <row r="11" spans="1:4" ht="16.5">
      <c r="A11" s="3" t="s">
        <v>1</v>
      </c>
      <c r="B11" s="4" t="s">
        <v>2</v>
      </c>
      <c r="C11" s="8"/>
      <c r="D11" s="3"/>
    </row>
    <row r="12" spans="1:4" ht="16.5">
      <c r="A12" s="3" t="s">
        <v>3</v>
      </c>
      <c r="B12" s="3" t="s">
        <v>2</v>
      </c>
      <c r="C12" s="8"/>
      <c r="D12" s="3"/>
    </row>
    <row r="13" spans="1:4" ht="16.5">
      <c r="A13" s="3" t="s">
        <v>4</v>
      </c>
      <c r="B13" s="3" t="s">
        <v>5</v>
      </c>
      <c r="C13" s="8"/>
      <c r="D13" s="3"/>
    </row>
    <row r="14" spans="1:4" ht="16.5">
      <c r="A14" s="3" t="s">
        <v>4</v>
      </c>
      <c r="B14" s="3" t="s">
        <v>6</v>
      </c>
      <c r="C14" s="8"/>
      <c r="D14" s="3"/>
    </row>
    <row r="15" spans="1:4" ht="16.5">
      <c r="A15" s="3" t="s">
        <v>7</v>
      </c>
      <c r="B15" s="4" t="s">
        <v>12</v>
      </c>
      <c r="C15" s="9"/>
      <c r="D15" s="3"/>
    </row>
    <row r="16" spans="1:4" ht="16.5">
      <c r="A16" s="3"/>
      <c r="B16" s="5" t="s">
        <v>13</v>
      </c>
      <c r="C16" s="9"/>
      <c r="D16" s="3"/>
    </row>
    <row r="17" spans="1:4" ht="18.75">
      <c r="A17" s="3"/>
      <c r="B17" s="3" t="s">
        <v>14</v>
      </c>
      <c r="C17" s="11"/>
      <c r="D17" s="3"/>
    </row>
    <row r="18" spans="1:4" ht="16.5">
      <c r="A18" s="3"/>
      <c r="B18" s="3" t="s">
        <v>15</v>
      </c>
      <c r="C18" s="8"/>
      <c r="D18" s="3"/>
    </row>
    <row r="19" spans="1:4" ht="33">
      <c r="A19" s="3"/>
      <c r="B19" s="10" t="s">
        <v>19</v>
      </c>
      <c r="C19" s="8"/>
      <c r="D19" s="3"/>
    </row>
    <row r="20" spans="1:4" ht="16.5">
      <c r="A20" s="3"/>
      <c r="B20" s="3" t="s">
        <v>16</v>
      </c>
      <c r="C20" s="8"/>
      <c r="D20" s="3"/>
    </row>
    <row r="21" spans="1:4" ht="16.5">
      <c r="A21" s="3"/>
      <c r="B21" s="5" t="s">
        <v>17</v>
      </c>
      <c r="C21" s="9"/>
      <c r="D21" s="3"/>
    </row>
    <row r="22" spans="1:4" ht="16.5">
      <c r="A22" s="3"/>
      <c r="B22" s="3" t="s">
        <v>14</v>
      </c>
      <c r="C22" s="8"/>
      <c r="D22" s="3"/>
    </row>
    <row r="23" spans="1:4" ht="16.5">
      <c r="A23" s="3"/>
      <c r="B23" s="3" t="s">
        <v>15</v>
      </c>
      <c r="C23" s="8"/>
      <c r="D23" s="3"/>
    </row>
    <row r="24" spans="1:4" ht="33">
      <c r="A24" s="3"/>
      <c r="B24" s="10" t="s">
        <v>20</v>
      </c>
      <c r="C24" s="8"/>
      <c r="D24" s="3"/>
    </row>
    <row r="25" spans="1:4" ht="16.5">
      <c r="A25" s="3"/>
      <c r="B25" s="3" t="s">
        <v>16</v>
      </c>
      <c r="C25" s="8"/>
      <c r="D25" s="3"/>
    </row>
    <row r="27" spans="3:4" ht="16.5">
      <c r="C27" s="196" t="s">
        <v>24</v>
      </c>
      <c r="D27" s="196"/>
    </row>
    <row r="28" spans="3:4" ht="16.5">
      <c r="C28" s="196" t="s">
        <v>22</v>
      </c>
      <c r="D28" s="196"/>
    </row>
    <row r="33" spans="3:4" ht="16.5">
      <c r="C33" s="196" t="s">
        <v>199</v>
      </c>
      <c r="D33" s="196"/>
    </row>
  </sheetData>
  <sheetProtection/>
  <mergeCells count="8">
    <mergeCell ref="C33:D33"/>
    <mergeCell ref="A8:D8"/>
    <mergeCell ref="A1:D1"/>
    <mergeCell ref="A2:D2"/>
    <mergeCell ref="A6:D6"/>
    <mergeCell ref="A7:D7"/>
    <mergeCell ref="C28:D28"/>
    <mergeCell ref="C27:D27"/>
  </mergeCells>
  <printOptions/>
  <pageMargins left="0.75" right="0.5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4"/>
  <sheetViews>
    <sheetView zoomScalePageLayoutView="0" workbookViewId="0" topLeftCell="A115">
      <selection activeCell="M134" sqref="M134"/>
    </sheetView>
  </sheetViews>
  <sheetFormatPr defaultColWidth="4.50390625" defaultRowHeight="15.75"/>
  <cols>
    <col min="1" max="1" width="6.375" style="0" customWidth="1"/>
    <col min="2" max="2" width="7.25390625" style="0" customWidth="1"/>
    <col min="3" max="3" width="25.50390625" style="185" customWidth="1"/>
    <col min="4" max="9" width="15.75390625" style="124" hidden="1" customWidth="1"/>
    <col min="10" max="10" width="17.00390625" style="186" customWidth="1"/>
    <col min="11" max="11" width="10.375" style="0" customWidth="1"/>
    <col min="12" max="12" width="10.375" style="0" hidden="1" customWidth="1"/>
    <col min="13" max="13" width="12.75390625" style="0" customWidth="1"/>
    <col min="14" max="254" width="8.00390625" style="0" customWidth="1"/>
  </cols>
  <sheetData>
    <row r="1" spans="1:12" ht="15.75">
      <c r="A1" s="158" t="s">
        <v>237</v>
      </c>
      <c r="B1" s="48"/>
      <c r="C1" s="159"/>
      <c r="D1" s="51"/>
      <c r="E1" s="51"/>
      <c r="F1" s="51"/>
      <c r="G1" s="51"/>
      <c r="H1" s="51"/>
      <c r="I1" s="51"/>
      <c r="J1" s="112"/>
      <c r="K1" s="48"/>
      <c r="L1" s="48"/>
    </row>
    <row r="2" spans="1:12" ht="18.75">
      <c r="A2" s="160" t="s">
        <v>262</v>
      </c>
      <c r="B2" s="48"/>
      <c r="C2" s="199" t="s">
        <v>261</v>
      </c>
      <c r="D2" s="199"/>
      <c r="E2" s="199"/>
      <c r="F2" s="199"/>
      <c r="G2" s="199"/>
      <c r="H2" s="199"/>
      <c r="I2" s="199"/>
      <c r="J2" s="112"/>
      <c r="K2" s="48"/>
      <c r="L2" s="48"/>
    </row>
    <row r="3" spans="1:12" ht="15.75">
      <c r="A3" s="48"/>
      <c r="B3" s="48"/>
      <c r="C3" s="159"/>
      <c r="D3" s="51"/>
      <c r="E3" s="51"/>
      <c r="F3" s="51"/>
      <c r="G3" s="51"/>
      <c r="H3" s="51"/>
      <c r="I3" s="51"/>
      <c r="J3" s="112"/>
      <c r="K3" s="48"/>
      <c r="L3" s="48"/>
    </row>
    <row r="4" spans="1:13" ht="15.75">
      <c r="A4" s="30" t="s">
        <v>163</v>
      </c>
      <c r="B4" s="200" t="s">
        <v>28</v>
      </c>
      <c r="C4" s="200"/>
      <c r="D4" s="31" t="s">
        <v>164</v>
      </c>
      <c r="E4" s="31" t="s">
        <v>165</v>
      </c>
      <c r="F4" s="31" t="s">
        <v>166</v>
      </c>
      <c r="G4" s="31" t="s">
        <v>167</v>
      </c>
      <c r="H4" s="31" t="s">
        <v>168</v>
      </c>
      <c r="I4" s="31" t="s">
        <v>238</v>
      </c>
      <c r="J4" s="31" t="s">
        <v>239</v>
      </c>
      <c r="K4" s="48" t="s">
        <v>294</v>
      </c>
      <c r="L4" s="48"/>
      <c r="M4">
        <v>6</v>
      </c>
    </row>
    <row r="5" spans="1:13" ht="15.75">
      <c r="A5" s="201" t="s">
        <v>169</v>
      </c>
      <c r="B5" s="201"/>
      <c r="C5" s="201"/>
      <c r="D5" s="113">
        <f>D6+D10+D13+D22+D26+D31+D34+D39+D43+D49+D53+D59+D63+D71+D76+D78+D82</f>
        <v>1554738480</v>
      </c>
      <c r="E5" s="113">
        <f aca="true" t="shared" si="0" ref="E5:J5">E6+E10+E13+E22+E26+E31+E34+E39+E43+E49+E53+E59+E63+E71+E76+E78+E82</f>
        <v>1626619310</v>
      </c>
      <c r="F5" s="113">
        <f t="shared" si="0"/>
        <v>1838291357</v>
      </c>
      <c r="G5" s="113">
        <f t="shared" si="0"/>
        <v>2217112238</v>
      </c>
      <c r="H5" s="113">
        <f t="shared" si="0"/>
        <v>7236761385</v>
      </c>
      <c r="I5" s="113">
        <f>I6+I10+I13+I22+I26+I31+I34+I39+I43+I49+I53+I59+I63+I71+I76+I78+I82</f>
        <v>7238177385</v>
      </c>
      <c r="J5" s="113">
        <f t="shared" si="0"/>
        <v>-1416000</v>
      </c>
      <c r="K5" s="125">
        <f>E5/I5*100</f>
        <v>22.472774891796877</v>
      </c>
      <c r="L5" s="192"/>
      <c r="M5" s="194">
        <f>SUM(D5:E5)/I5*100</f>
        <v>43.952470639817015</v>
      </c>
    </row>
    <row r="6" spans="1:13" ht="15.75">
      <c r="A6" s="32">
        <v>6000</v>
      </c>
      <c r="B6" s="32"/>
      <c r="C6" s="33" t="s">
        <v>112</v>
      </c>
      <c r="D6" s="96">
        <f aca="true" t="shared" si="1" ref="D6:J6">SUM(D7:D9)</f>
        <v>734522360</v>
      </c>
      <c r="E6" s="34">
        <f t="shared" si="1"/>
        <v>712803000</v>
      </c>
      <c r="F6" s="96">
        <f t="shared" si="1"/>
        <v>771334103</v>
      </c>
      <c r="G6" s="96">
        <f t="shared" si="1"/>
        <v>743812874</v>
      </c>
      <c r="H6" s="34">
        <f t="shared" si="1"/>
        <v>2962472337</v>
      </c>
      <c r="I6" s="34">
        <f t="shared" si="1"/>
        <v>2962472337</v>
      </c>
      <c r="J6" s="34">
        <f t="shared" si="1"/>
        <v>0</v>
      </c>
      <c r="K6" s="125">
        <f>E6/I6*100</f>
        <v>24.06108543520891</v>
      </c>
      <c r="L6" s="193"/>
      <c r="M6" s="194">
        <f aca="true" t="shared" si="2" ref="M6:M69">SUM(D6:E6)/I6*100</f>
        <v>48.85532066995298</v>
      </c>
    </row>
    <row r="7" spans="1:13" ht="15.75">
      <c r="A7" s="30"/>
      <c r="B7" s="30">
        <v>6001</v>
      </c>
      <c r="C7" s="35" t="s">
        <v>170</v>
      </c>
      <c r="D7" s="161">
        <v>446624360</v>
      </c>
      <c r="E7" s="161">
        <v>439608000</v>
      </c>
      <c r="F7" s="161">
        <v>464444400</v>
      </c>
      <c r="G7" s="161">
        <v>458835074</v>
      </c>
      <c r="H7" s="37">
        <f>SUM(D7:G7)</f>
        <v>1809511834</v>
      </c>
      <c r="I7" s="114">
        <v>1809511834</v>
      </c>
      <c r="J7" s="37">
        <f>SUM(H7-I7)</f>
        <v>0</v>
      </c>
      <c r="K7" s="125">
        <f aca="true" t="shared" si="3" ref="K7:K70">E7/I7*100</f>
        <v>24.294287096660124</v>
      </c>
      <c r="L7" s="193"/>
      <c r="M7" s="194">
        <f t="shared" si="2"/>
        <v>48.97632296998838</v>
      </c>
    </row>
    <row r="8" spans="1:13" ht="15.75">
      <c r="A8" s="30"/>
      <c r="B8" s="30">
        <v>6003</v>
      </c>
      <c r="C8" s="35" t="s">
        <v>105</v>
      </c>
      <c r="D8" s="161">
        <v>287898000</v>
      </c>
      <c r="E8" s="161">
        <v>273195000</v>
      </c>
      <c r="F8" s="161">
        <v>306889703</v>
      </c>
      <c r="G8" s="162">
        <v>284977800</v>
      </c>
      <c r="H8" s="37">
        <f>SUM(D8:G8)</f>
        <v>1152960503</v>
      </c>
      <c r="I8" s="114">
        <v>1152960503</v>
      </c>
      <c r="J8" s="37">
        <f>SUM(H8-I8)</f>
        <v>0</v>
      </c>
      <c r="K8" s="125">
        <f t="shared" si="3"/>
        <v>23.695087497719772</v>
      </c>
      <c r="L8" s="193"/>
      <c r="M8" s="194">
        <f t="shared" si="2"/>
        <v>48.66541382293995</v>
      </c>
    </row>
    <row r="9" spans="1:13" ht="15.75">
      <c r="A9" s="30"/>
      <c r="B9" s="30">
        <v>6049</v>
      </c>
      <c r="C9" s="35" t="s">
        <v>160</v>
      </c>
      <c r="D9" s="162"/>
      <c r="E9" s="162"/>
      <c r="F9" s="162"/>
      <c r="G9" s="162"/>
      <c r="H9" s="37">
        <f>SUM(D9:G9)</f>
        <v>0</v>
      </c>
      <c r="I9" s="114"/>
      <c r="J9" s="37"/>
      <c r="K9" s="125" t="e">
        <f t="shared" si="3"/>
        <v>#DIV/0!</v>
      </c>
      <c r="L9" s="193"/>
      <c r="M9" s="194" t="e">
        <f t="shared" si="2"/>
        <v>#DIV/0!</v>
      </c>
    </row>
    <row r="10" spans="1:13" ht="15.75">
      <c r="A10" s="32">
        <v>6050</v>
      </c>
      <c r="B10" s="32"/>
      <c r="C10" s="33" t="s">
        <v>263</v>
      </c>
      <c r="D10" s="163">
        <f aca="true" t="shared" si="4" ref="D10:J10">SUM(D11:D12)</f>
        <v>25935000</v>
      </c>
      <c r="E10" s="163">
        <f t="shared" si="4"/>
        <v>25935000</v>
      </c>
      <c r="F10" s="163">
        <f t="shared" si="4"/>
        <v>25935000</v>
      </c>
      <c r="G10" s="163">
        <f t="shared" si="4"/>
        <v>26824200</v>
      </c>
      <c r="H10" s="34">
        <f t="shared" si="4"/>
        <v>104629200</v>
      </c>
      <c r="I10" s="34">
        <f t="shared" si="4"/>
        <v>104629200</v>
      </c>
      <c r="J10" s="34">
        <f t="shared" si="4"/>
        <v>0</v>
      </c>
      <c r="K10" s="125">
        <f t="shared" si="3"/>
        <v>24.78753541076487</v>
      </c>
      <c r="L10" s="193"/>
      <c r="M10" s="194">
        <f t="shared" si="2"/>
        <v>49.57507082152974</v>
      </c>
    </row>
    <row r="11" spans="1:13" ht="15.75">
      <c r="A11" s="30"/>
      <c r="B11" s="30">
        <v>6051</v>
      </c>
      <c r="C11" s="35" t="s">
        <v>263</v>
      </c>
      <c r="D11" s="164">
        <v>25935000</v>
      </c>
      <c r="E11" s="164">
        <v>25935000</v>
      </c>
      <c r="F11" s="164">
        <v>25935000</v>
      </c>
      <c r="G11" s="164">
        <v>26824200</v>
      </c>
      <c r="H11" s="37">
        <f>SUM(D11:G11)</f>
        <v>104629200</v>
      </c>
      <c r="I11" s="114">
        <v>104629200</v>
      </c>
      <c r="J11" s="37">
        <f>SUM(H11-I11)</f>
        <v>0</v>
      </c>
      <c r="K11" s="125">
        <f t="shared" si="3"/>
        <v>24.78753541076487</v>
      </c>
      <c r="L11" s="193"/>
      <c r="M11" s="194">
        <f t="shared" si="2"/>
        <v>49.57507082152974</v>
      </c>
    </row>
    <row r="12" spans="1:13" ht="15.75">
      <c r="A12" s="30"/>
      <c r="B12" s="30">
        <v>6099</v>
      </c>
      <c r="C12" s="35" t="s">
        <v>264</v>
      </c>
      <c r="D12" s="164"/>
      <c r="E12" s="164"/>
      <c r="F12" s="164"/>
      <c r="G12" s="164"/>
      <c r="H12" s="37">
        <f>SUM(D12:G12)</f>
        <v>0</v>
      </c>
      <c r="I12" s="114"/>
      <c r="J12" s="37">
        <f>SUM(H12-I12)</f>
        <v>0</v>
      </c>
      <c r="K12" s="125" t="e">
        <f t="shared" si="3"/>
        <v>#DIV/0!</v>
      </c>
      <c r="L12" s="193"/>
      <c r="M12" s="194" t="e">
        <f t="shared" si="2"/>
        <v>#DIV/0!</v>
      </c>
    </row>
    <row r="13" spans="1:13" s="116" customFormat="1" ht="15.75">
      <c r="A13" s="32">
        <v>6100</v>
      </c>
      <c r="B13" s="38"/>
      <c r="C13" s="33" t="s">
        <v>113</v>
      </c>
      <c r="D13" s="163">
        <f aca="true" t="shared" si="5" ref="D13:J13">SUM(D14:D21)</f>
        <v>502775976</v>
      </c>
      <c r="E13" s="163">
        <f>SUM(E14:E21)</f>
        <v>491674850</v>
      </c>
      <c r="F13" s="163">
        <f t="shared" si="5"/>
        <v>522388157</v>
      </c>
      <c r="G13" s="163">
        <f t="shared" si="5"/>
        <v>366656950</v>
      </c>
      <c r="H13" s="34">
        <f t="shared" si="5"/>
        <v>1883495933</v>
      </c>
      <c r="I13" s="34">
        <f t="shared" si="5"/>
        <v>1883495933</v>
      </c>
      <c r="J13" s="34">
        <f t="shared" si="5"/>
        <v>0</v>
      </c>
      <c r="K13" s="125">
        <f t="shared" si="3"/>
        <v>26.10437545340853</v>
      </c>
      <c r="L13" s="193"/>
      <c r="M13" s="194">
        <f t="shared" si="2"/>
        <v>52.79814033981246</v>
      </c>
    </row>
    <row r="14" spans="1:13" ht="15.75">
      <c r="A14" s="39"/>
      <c r="B14" s="30">
        <v>6101</v>
      </c>
      <c r="C14" s="35" t="s">
        <v>108</v>
      </c>
      <c r="D14" s="162">
        <v>16924050</v>
      </c>
      <c r="E14" s="162">
        <v>15979201</v>
      </c>
      <c r="F14" s="162">
        <v>17722498</v>
      </c>
      <c r="G14" s="162">
        <v>17722500</v>
      </c>
      <c r="H14" s="37">
        <f aca="true" t="shared" si="6" ref="H14:H21">SUM(D14:G14)</f>
        <v>68348249</v>
      </c>
      <c r="I14" s="114">
        <v>68348249</v>
      </c>
      <c r="J14" s="37">
        <f>SUM(H14-I14)</f>
        <v>0</v>
      </c>
      <c r="K14" s="125">
        <f t="shared" si="3"/>
        <v>23.379093442466974</v>
      </c>
      <c r="L14" s="193"/>
      <c r="M14" s="194">
        <f t="shared" si="2"/>
        <v>48.14059099012178</v>
      </c>
    </row>
    <row r="15" spans="1:13" ht="15.75">
      <c r="A15" s="39"/>
      <c r="B15" s="30">
        <v>6102</v>
      </c>
      <c r="C15" s="35" t="s">
        <v>171</v>
      </c>
      <c r="D15" s="162">
        <v>21060000</v>
      </c>
      <c r="E15" s="162">
        <v>21060000</v>
      </c>
      <c r="F15" s="162">
        <v>22240000</v>
      </c>
      <c r="G15" s="162">
        <v>21545000</v>
      </c>
      <c r="H15" s="37">
        <f t="shared" si="6"/>
        <v>85905000</v>
      </c>
      <c r="I15" s="114">
        <v>85905000</v>
      </c>
      <c r="J15" s="37">
        <f aca="true" t="shared" si="7" ref="J15:J21">SUM(H15-I15)</f>
        <v>0</v>
      </c>
      <c r="K15" s="125">
        <f t="shared" si="3"/>
        <v>24.515453116815085</v>
      </c>
      <c r="L15" s="193"/>
      <c r="M15" s="194">
        <f t="shared" si="2"/>
        <v>49.03090623363017</v>
      </c>
    </row>
    <row r="16" spans="1:13" ht="15.75">
      <c r="A16" s="39"/>
      <c r="B16" s="30">
        <v>6103</v>
      </c>
      <c r="C16" s="35" t="s">
        <v>171</v>
      </c>
      <c r="D16" s="52"/>
      <c r="E16" s="52"/>
      <c r="F16" s="52"/>
      <c r="G16" s="52"/>
      <c r="H16" s="37">
        <f t="shared" si="6"/>
        <v>0</v>
      </c>
      <c r="I16" s="52"/>
      <c r="J16" s="37">
        <f t="shared" si="7"/>
        <v>0</v>
      </c>
      <c r="K16" s="125" t="e">
        <f t="shared" si="3"/>
        <v>#DIV/0!</v>
      </c>
      <c r="L16" s="193"/>
      <c r="M16" s="194" t="e">
        <f t="shared" si="2"/>
        <v>#DIV/0!</v>
      </c>
    </row>
    <row r="17" spans="1:13" ht="15.75">
      <c r="A17" s="39"/>
      <c r="B17" s="30">
        <v>6106</v>
      </c>
      <c r="C17" s="35" t="s">
        <v>172</v>
      </c>
      <c r="D17" s="52"/>
      <c r="E17" s="52"/>
      <c r="F17" s="52"/>
      <c r="G17" s="52"/>
      <c r="H17" s="37">
        <f t="shared" si="6"/>
        <v>0</v>
      </c>
      <c r="I17" s="52"/>
      <c r="J17" s="37">
        <f t="shared" si="7"/>
        <v>0</v>
      </c>
      <c r="K17" s="125" t="e">
        <f t="shared" si="3"/>
        <v>#DIV/0!</v>
      </c>
      <c r="L17" s="193"/>
      <c r="M17" s="194" t="e">
        <f t="shared" si="2"/>
        <v>#DIV/0!</v>
      </c>
    </row>
    <row r="18" spans="1:13" ht="15.75">
      <c r="A18" s="39"/>
      <c r="B18" s="30">
        <v>6107</v>
      </c>
      <c r="C18" s="35" t="s">
        <v>173</v>
      </c>
      <c r="D18" s="165"/>
      <c r="E18" s="165"/>
      <c r="F18" s="165"/>
      <c r="G18" s="165"/>
      <c r="H18" s="37">
        <f t="shared" si="6"/>
        <v>0</v>
      </c>
      <c r="I18" s="52"/>
      <c r="J18" s="37">
        <f t="shared" si="7"/>
        <v>0</v>
      </c>
      <c r="K18" s="125" t="e">
        <f t="shared" si="3"/>
        <v>#DIV/0!</v>
      </c>
      <c r="L18" s="193"/>
      <c r="M18" s="194" t="e">
        <f t="shared" si="2"/>
        <v>#DIV/0!</v>
      </c>
    </row>
    <row r="19" spans="1:13" ht="15.75">
      <c r="A19" s="39"/>
      <c r="B19" s="30">
        <v>6112</v>
      </c>
      <c r="C19" s="35" t="s">
        <v>174</v>
      </c>
      <c r="D19" s="162">
        <v>337981280</v>
      </c>
      <c r="E19" s="162">
        <v>328883100</v>
      </c>
      <c r="F19" s="162">
        <v>351082321</v>
      </c>
      <c r="G19" s="162">
        <v>191954338</v>
      </c>
      <c r="H19" s="37">
        <f t="shared" si="6"/>
        <v>1209901039</v>
      </c>
      <c r="I19" s="114">
        <v>1209901039</v>
      </c>
      <c r="J19" s="37">
        <f t="shared" si="7"/>
        <v>0</v>
      </c>
      <c r="K19" s="125">
        <f t="shared" si="3"/>
        <v>27.182644646030425</v>
      </c>
      <c r="L19" s="193"/>
      <c r="M19" s="194">
        <f t="shared" si="2"/>
        <v>55.11726649571048</v>
      </c>
    </row>
    <row r="20" spans="1:13" ht="15.75">
      <c r="A20" s="39"/>
      <c r="B20" s="30">
        <v>6113</v>
      </c>
      <c r="C20" s="35" t="s">
        <v>110</v>
      </c>
      <c r="D20" s="162">
        <v>1170000</v>
      </c>
      <c r="E20" s="162">
        <v>1170000</v>
      </c>
      <c r="F20" s="162">
        <v>1251000</v>
      </c>
      <c r="G20" s="162">
        <v>1251000</v>
      </c>
      <c r="H20" s="37">
        <f t="shared" si="6"/>
        <v>4842000</v>
      </c>
      <c r="I20" s="114">
        <v>4842000</v>
      </c>
      <c r="J20" s="37">
        <f t="shared" si="7"/>
        <v>0</v>
      </c>
      <c r="K20" s="125">
        <f t="shared" si="3"/>
        <v>24.1635687732342</v>
      </c>
      <c r="L20" s="193"/>
      <c r="M20" s="194">
        <f t="shared" si="2"/>
        <v>48.3271375464684</v>
      </c>
    </row>
    <row r="21" spans="1:13" ht="25.5" customHeight="1">
      <c r="A21" s="39"/>
      <c r="B21" s="30">
        <v>6115</v>
      </c>
      <c r="C21" s="40" t="s">
        <v>265</v>
      </c>
      <c r="D21" s="162">
        <v>125640646</v>
      </c>
      <c r="E21" s="162">
        <v>124582549</v>
      </c>
      <c r="F21" s="162">
        <v>130092338</v>
      </c>
      <c r="G21" s="162">
        <v>134184112</v>
      </c>
      <c r="H21" s="37">
        <f t="shared" si="6"/>
        <v>514499645</v>
      </c>
      <c r="I21" s="161">
        <v>514499645</v>
      </c>
      <c r="J21" s="37">
        <f t="shared" si="7"/>
        <v>0</v>
      </c>
      <c r="K21" s="125">
        <f t="shared" si="3"/>
        <v>24.21431194573516</v>
      </c>
      <c r="L21" s="193"/>
      <c r="M21" s="194">
        <f t="shared" si="2"/>
        <v>48.63427942695665</v>
      </c>
    </row>
    <row r="22" spans="1:13" s="117" customFormat="1" ht="15.75">
      <c r="A22" s="32">
        <v>6250</v>
      </c>
      <c r="B22" s="32"/>
      <c r="C22" s="33" t="s">
        <v>114</v>
      </c>
      <c r="D22" s="163">
        <f aca="true" t="shared" si="8" ref="D22:J22">SUM(D23:D25)</f>
        <v>1176000</v>
      </c>
      <c r="E22" s="163">
        <f t="shared" si="8"/>
        <v>1176000</v>
      </c>
      <c r="F22" s="163">
        <f t="shared" si="8"/>
        <v>1134000</v>
      </c>
      <c r="G22" s="163">
        <f t="shared" si="8"/>
        <v>1134000</v>
      </c>
      <c r="H22" s="34">
        <f t="shared" si="8"/>
        <v>4620000</v>
      </c>
      <c r="I22" s="34">
        <f t="shared" si="8"/>
        <v>4620000</v>
      </c>
      <c r="J22" s="34">
        <f t="shared" si="8"/>
        <v>0</v>
      </c>
      <c r="K22" s="125">
        <f t="shared" si="3"/>
        <v>25.454545454545453</v>
      </c>
      <c r="L22" s="193"/>
      <c r="M22" s="194">
        <f t="shared" si="2"/>
        <v>50.90909090909091</v>
      </c>
    </row>
    <row r="23" spans="1:13" s="118" customFormat="1" ht="15.75">
      <c r="A23" s="30"/>
      <c r="B23" s="30">
        <v>6253</v>
      </c>
      <c r="C23" s="35" t="s">
        <v>175</v>
      </c>
      <c r="D23" s="166"/>
      <c r="E23" s="114"/>
      <c r="F23" s="166"/>
      <c r="G23" s="166"/>
      <c r="H23" s="37">
        <f>SUM(D23:G23)</f>
        <v>0</v>
      </c>
      <c r="I23" s="114"/>
      <c r="J23" s="37">
        <f>SUM(H23-I23)</f>
        <v>0</v>
      </c>
      <c r="K23" s="125" t="e">
        <f t="shared" si="3"/>
        <v>#DIV/0!</v>
      </c>
      <c r="L23" s="193"/>
      <c r="M23" s="194" t="e">
        <f t="shared" si="2"/>
        <v>#DIV/0!</v>
      </c>
    </row>
    <row r="24" spans="1:13" s="118" customFormat="1" ht="15.75">
      <c r="A24" s="30"/>
      <c r="B24" s="30">
        <v>6254</v>
      </c>
      <c r="C24" s="35" t="s">
        <v>266</v>
      </c>
      <c r="D24" s="166"/>
      <c r="E24" s="114"/>
      <c r="F24" s="166"/>
      <c r="G24" s="166"/>
      <c r="H24" s="37">
        <f>SUM(D24:G24)</f>
        <v>0</v>
      </c>
      <c r="I24" s="114"/>
      <c r="J24" s="37">
        <f>SUM(H24-I24)</f>
        <v>0</v>
      </c>
      <c r="K24" s="125" t="e">
        <f t="shared" si="3"/>
        <v>#DIV/0!</v>
      </c>
      <c r="L24" s="193"/>
      <c r="M24" s="194" t="e">
        <f t="shared" si="2"/>
        <v>#DIV/0!</v>
      </c>
    </row>
    <row r="25" spans="1:13" ht="15.75">
      <c r="A25" s="39"/>
      <c r="B25" s="30">
        <v>6299</v>
      </c>
      <c r="C25" s="35" t="s">
        <v>176</v>
      </c>
      <c r="D25" s="166">
        <v>1176000</v>
      </c>
      <c r="E25" s="114">
        <v>1176000</v>
      </c>
      <c r="F25" s="166">
        <v>1134000</v>
      </c>
      <c r="G25" s="166">
        <v>1134000</v>
      </c>
      <c r="H25" s="37">
        <f>SUM(D25:G25)</f>
        <v>4620000</v>
      </c>
      <c r="I25" s="114">
        <v>4620000</v>
      </c>
      <c r="J25" s="37">
        <f>SUM(H25-I25)</f>
        <v>0</v>
      </c>
      <c r="K25" s="125">
        <f t="shared" si="3"/>
        <v>25.454545454545453</v>
      </c>
      <c r="L25" s="193"/>
      <c r="M25" s="194">
        <f t="shared" si="2"/>
        <v>50.90909090909091</v>
      </c>
    </row>
    <row r="26" spans="1:13" s="116" customFormat="1" ht="15.75">
      <c r="A26" s="32">
        <v>6300</v>
      </c>
      <c r="B26" s="38"/>
      <c r="C26" s="33" t="s">
        <v>117</v>
      </c>
      <c r="D26" s="96">
        <f aca="true" t="shared" si="9" ref="D26:J26">SUM(D27:D30)</f>
        <v>205421932</v>
      </c>
      <c r="E26" s="34">
        <f t="shared" si="9"/>
        <v>200376128</v>
      </c>
      <c r="F26" s="96">
        <f t="shared" si="9"/>
        <v>223468927</v>
      </c>
      <c r="G26" s="96">
        <f>SUM(G27:G30)</f>
        <v>218264028</v>
      </c>
      <c r="H26" s="34">
        <f>SUM(H27:H30)</f>
        <v>847531015</v>
      </c>
      <c r="I26" s="34">
        <f>SUM(I27:I30)</f>
        <v>847531015</v>
      </c>
      <c r="J26" s="34">
        <f t="shared" si="9"/>
        <v>0</v>
      </c>
      <c r="K26" s="125">
        <f t="shared" si="3"/>
        <v>23.642335732102975</v>
      </c>
      <c r="L26" s="193"/>
      <c r="M26" s="194">
        <f t="shared" si="2"/>
        <v>47.88002477997811</v>
      </c>
    </row>
    <row r="27" spans="1:13" ht="15.75">
      <c r="A27" s="39"/>
      <c r="B27" s="30">
        <v>6301</v>
      </c>
      <c r="C27" s="35" t="s">
        <v>118</v>
      </c>
      <c r="D27" s="167">
        <v>153202806</v>
      </c>
      <c r="E27" s="167">
        <v>149443097</v>
      </c>
      <c r="F27" s="161">
        <v>168645681</v>
      </c>
      <c r="G27" s="161">
        <v>161635801</v>
      </c>
      <c r="H27" s="37">
        <f>SUM(D27:G27)</f>
        <v>632927385</v>
      </c>
      <c r="I27" s="114">
        <v>632927385</v>
      </c>
      <c r="J27" s="37">
        <f>SUM(H27-I27)</f>
        <v>0</v>
      </c>
      <c r="K27" s="125">
        <f t="shared" si="3"/>
        <v>23.611412705740328</v>
      </c>
      <c r="L27" s="193"/>
      <c r="M27" s="194">
        <f t="shared" si="2"/>
        <v>47.81684442363005</v>
      </c>
    </row>
    <row r="28" spans="1:13" ht="15.75">
      <c r="A28" s="39"/>
      <c r="B28" s="30">
        <v>6302</v>
      </c>
      <c r="C28" s="35" t="s">
        <v>119</v>
      </c>
      <c r="D28" s="167">
        <v>26261338</v>
      </c>
      <c r="E28" s="167">
        <v>25618818</v>
      </c>
      <c r="F28" s="161">
        <v>27574468</v>
      </c>
      <c r="G28" s="161">
        <v>28846289</v>
      </c>
      <c r="H28" s="37">
        <f>SUM(D28:G28)</f>
        <v>108300913</v>
      </c>
      <c r="I28" s="168">
        <v>108300913</v>
      </c>
      <c r="J28" s="37">
        <f>SUM(H28-I28)</f>
        <v>0</v>
      </c>
      <c r="K28" s="125">
        <f t="shared" si="3"/>
        <v>23.65521886228235</v>
      </c>
      <c r="L28" s="193"/>
      <c r="M28" s="194">
        <f t="shared" si="2"/>
        <v>47.90371065477537</v>
      </c>
    </row>
    <row r="29" spans="1:13" ht="15.75">
      <c r="A29" s="39"/>
      <c r="B29" s="30">
        <v>6303</v>
      </c>
      <c r="C29" s="35" t="s">
        <v>120</v>
      </c>
      <c r="D29" s="167">
        <v>17508893</v>
      </c>
      <c r="E29" s="167">
        <v>17079210</v>
      </c>
      <c r="F29" s="161">
        <v>18382979</v>
      </c>
      <c r="G29" s="161">
        <v>17897526</v>
      </c>
      <c r="H29" s="37">
        <f>SUM(D29:G29)</f>
        <v>70868608</v>
      </c>
      <c r="I29" s="114">
        <v>70868608</v>
      </c>
      <c r="J29" s="37">
        <f>SUM(H29-I29)</f>
        <v>0</v>
      </c>
      <c r="K29" s="125">
        <f t="shared" si="3"/>
        <v>24.09982428327081</v>
      </c>
      <c r="L29" s="193"/>
      <c r="M29" s="194">
        <f t="shared" si="2"/>
        <v>48.80595792145374</v>
      </c>
    </row>
    <row r="30" spans="1:13" ht="15.75">
      <c r="A30" s="39"/>
      <c r="B30" s="30">
        <v>6304</v>
      </c>
      <c r="C30" s="35" t="s">
        <v>177</v>
      </c>
      <c r="D30" s="161">
        <v>8448895</v>
      </c>
      <c r="E30" s="161">
        <v>8235003</v>
      </c>
      <c r="F30" s="161">
        <v>8865799</v>
      </c>
      <c r="G30" s="161">
        <v>9884412</v>
      </c>
      <c r="H30" s="37">
        <f>SUM(D30:G30)</f>
        <v>35434109</v>
      </c>
      <c r="I30" s="114">
        <v>35434109</v>
      </c>
      <c r="J30" s="37">
        <f>SUM(H30-I30)</f>
        <v>0</v>
      </c>
      <c r="K30" s="125">
        <f t="shared" si="3"/>
        <v>23.240327561220745</v>
      </c>
      <c r="L30" s="193"/>
      <c r="M30" s="194">
        <f t="shared" si="2"/>
        <v>47.08428819248707</v>
      </c>
    </row>
    <row r="31" spans="1:13" s="116" customFormat="1" ht="15.75">
      <c r="A31" s="32">
        <v>6400</v>
      </c>
      <c r="B31" s="38"/>
      <c r="C31" s="33" t="s">
        <v>14</v>
      </c>
      <c r="D31" s="96">
        <f aca="true" t="shared" si="10" ref="D31:J31">SUM(D32:D33)</f>
        <v>0</v>
      </c>
      <c r="E31" s="34">
        <f t="shared" si="10"/>
        <v>0</v>
      </c>
      <c r="F31" s="96">
        <f t="shared" si="10"/>
        <v>0</v>
      </c>
      <c r="G31" s="96">
        <f t="shared" si="10"/>
        <v>242000000</v>
      </c>
      <c r="H31" s="34">
        <f t="shared" si="10"/>
        <v>242000000</v>
      </c>
      <c r="I31" s="34">
        <f t="shared" si="10"/>
        <v>242000000</v>
      </c>
      <c r="J31" s="34">
        <f t="shared" si="10"/>
        <v>0</v>
      </c>
      <c r="K31" s="125">
        <f t="shared" si="3"/>
        <v>0</v>
      </c>
      <c r="L31" s="193"/>
      <c r="M31" s="194">
        <f t="shared" si="2"/>
        <v>0</v>
      </c>
    </row>
    <row r="32" spans="1:13" ht="26.25">
      <c r="A32" s="30"/>
      <c r="B32" s="30">
        <v>6404</v>
      </c>
      <c r="C32" s="40" t="s">
        <v>178</v>
      </c>
      <c r="D32" s="166"/>
      <c r="E32" s="114"/>
      <c r="F32" s="166"/>
      <c r="G32" s="166">
        <v>242000000</v>
      </c>
      <c r="H32" s="37">
        <f>SUM(D32:G32)</f>
        <v>242000000</v>
      </c>
      <c r="I32" s="114">
        <v>242000000</v>
      </c>
      <c r="J32" s="37">
        <f>SUM(H32-I32)</f>
        <v>0</v>
      </c>
      <c r="K32" s="125">
        <f t="shared" si="3"/>
        <v>0</v>
      </c>
      <c r="L32" s="193"/>
      <c r="M32" s="194">
        <f t="shared" si="2"/>
        <v>0</v>
      </c>
    </row>
    <row r="33" spans="1:13" ht="15.75">
      <c r="A33" s="30"/>
      <c r="B33" s="30">
        <v>6449</v>
      </c>
      <c r="C33" s="35" t="s">
        <v>179</v>
      </c>
      <c r="D33" s="166"/>
      <c r="E33" s="114"/>
      <c r="F33" s="166"/>
      <c r="G33" s="166"/>
      <c r="H33" s="37">
        <f>SUM(D33:G33)</f>
        <v>0</v>
      </c>
      <c r="I33" s="114"/>
      <c r="J33" s="37">
        <f>SUM(H33-I33)</f>
        <v>0</v>
      </c>
      <c r="K33" s="125" t="e">
        <f t="shared" si="3"/>
        <v>#DIV/0!</v>
      </c>
      <c r="L33" s="193"/>
      <c r="M33" s="194" t="e">
        <f t="shared" si="2"/>
        <v>#DIV/0!</v>
      </c>
    </row>
    <row r="34" spans="1:13" s="116" customFormat="1" ht="15.75">
      <c r="A34" s="32">
        <v>6500</v>
      </c>
      <c r="B34" s="32"/>
      <c r="C34" s="33" t="s">
        <v>122</v>
      </c>
      <c r="D34" s="96">
        <f aca="true" t="shared" si="11" ref="D34:J34">SUM(D35:D38)</f>
        <v>11096745</v>
      </c>
      <c r="E34" s="34">
        <f t="shared" si="11"/>
        <v>15444120</v>
      </c>
      <c r="F34" s="96">
        <f t="shared" si="11"/>
        <v>7023360</v>
      </c>
      <c r="G34" s="96">
        <f t="shared" si="11"/>
        <v>22278420</v>
      </c>
      <c r="H34" s="34">
        <f t="shared" si="11"/>
        <v>55842645</v>
      </c>
      <c r="I34" s="34">
        <f t="shared" si="11"/>
        <v>55842645</v>
      </c>
      <c r="J34" s="34">
        <f t="shared" si="11"/>
        <v>0</v>
      </c>
      <c r="K34" s="125">
        <f t="shared" si="3"/>
        <v>27.656498004347753</v>
      </c>
      <c r="L34" s="193"/>
      <c r="M34" s="194">
        <f t="shared" si="2"/>
        <v>47.52795108469522</v>
      </c>
    </row>
    <row r="35" spans="1:13" ht="15.75">
      <c r="A35" s="30"/>
      <c r="B35" s="30">
        <v>6501</v>
      </c>
      <c r="C35" s="35" t="s">
        <v>123</v>
      </c>
      <c r="D35" s="166">
        <v>11096745</v>
      </c>
      <c r="E35" s="114">
        <v>14244120</v>
      </c>
      <c r="F35" s="166">
        <v>6762360</v>
      </c>
      <c r="G35" s="166">
        <v>21078420</v>
      </c>
      <c r="H35" s="37">
        <f>SUM(D35:G35)</f>
        <v>53181645</v>
      </c>
      <c r="I35" s="114">
        <v>53181645</v>
      </c>
      <c r="J35" s="37">
        <f>SUM(H35-I35)</f>
        <v>0</v>
      </c>
      <c r="K35" s="125">
        <f t="shared" si="3"/>
        <v>26.783902603990533</v>
      </c>
      <c r="L35" s="193"/>
      <c r="M35" s="194">
        <f t="shared" si="2"/>
        <v>47.64964491038214</v>
      </c>
    </row>
    <row r="36" spans="1:13" ht="15.75">
      <c r="A36" s="30"/>
      <c r="B36" s="30">
        <v>6502</v>
      </c>
      <c r="C36" s="35" t="s">
        <v>180</v>
      </c>
      <c r="D36" s="166"/>
      <c r="E36" s="114"/>
      <c r="F36" s="166">
        <v>261000</v>
      </c>
      <c r="G36" s="166"/>
      <c r="H36" s="37">
        <f>SUM(D36:G36)</f>
        <v>261000</v>
      </c>
      <c r="I36" s="114">
        <v>261000</v>
      </c>
      <c r="J36" s="37">
        <f>SUM(H36-I36)</f>
        <v>0</v>
      </c>
      <c r="K36" s="125">
        <f t="shared" si="3"/>
        <v>0</v>
      </c>
      <c r="L36" s="193"/>
      <c r="M36" s="194">
        <f t="shared" si="2"/>
        <v>0</v>
      </c>
    </row>
    <row r="37" spans="1:13" ht="15.75">
      <c r="A37" s="30"/>
      <c r="B37" s="30">
        <v>6503</v>
      </c>
      <c r="C37" s="35" t="s">
        <v>267</v>
      </c>
      <c r="D37" s="166"/>
      <c r="E37" s="114"/>
      <c r="F37" s="166"/>
      <c r="G37" s="166"/>
      <c r="H37" s="37">
        <f>SUM(D37:G37)</f>
        <v>0</v>
      </c>
      <c r="I37" s="114"/>
      <c r="J37" s="37">
        <f>SUM(H37-I37)</f>
        <v>0</v>
      </c>
      <c r="K37" s="125" t="e">
        <f t="shared" si="3"/>
        <v>#DIV/0!</v>
      </c>
      <c r="L37" s="193"/>
      <c r="M37" s="194" t="e">
        <f t="shared" si="2"/>
        <v>#DIV/0!</v>
      </c>
    </row>
    <row r="38" spans="1:13" ht="15.75">
      <c r="A38" s="30"/>
      <c r="B38" s="30">
        <v>6504</v>
      </c>
      <c r="C38" s="35" t="s">
        <v>181</v>
      </c>
      <c r="D38" s="166"/>
      <c r="E38" s="114">
        <v>1200000</v>
      </c>
      <c r="F38" s="166"/>
      <c r="G38" s="166">
        <v>1200000</v>
      </c>
      <c r="H38" s="37">
        <f>SUM(D38:G38)</f>
        <v>2400000</v>
      </c>
      <c r="I38" s="114">
        <v>2400000</v>
      </c>
      <c r="J38" s="37">
        <f>SUM(H38-I38)</f>
        <v>0</v>
      </c>
      <c r="K38" s="125">
        <f t="shared" si="3"/>
        <v>50</v>
      </c>
      <c r="L38" s="193"/>
      <c r="M38" s="194">
        <f t="shared" si="2"/>
        <v>50</v>
      </c>
    </row>
    <row r="39" spans="1:13" s="116" customFormat="1" ht="15.75">
      <c r="A39" s="32">
        <v>6550</v>
      </c>
      <c r="B39" s="32"/>
      <c r="C39" s="33" t="s">
        <v>126</v>
      </c>
      <c r="D39" s="96">
        <f aca="true" t="shared" si="12" ref="D39:J39">SUM(D40:D42)</f>
        <v>28049000</v>
      </c>
      <c r="E39" s="34">
        <f t="shared" si="12"/>
        <v>37590000</v>
      </c>
      <c r="F39" s="96">
        <f t="shared" si="12"/>
        <v>72635600</v>
      </c>
      <c r="G39" s="96">
        <f t="shared" si="12"/>
        <v>144267000</v>
      </c>
      <c r="H39" s="34">
        <f t="shared" si="12"/>
        <v>282541600</v>
      </c>
      <c r="I39" s="34">
        <f t="shared" si="12"/>
        <v>282541600</v>
      </c>
      <c r="J39" s="34">
        <f t="shared" si="12"/>
        <v>0</v>
      </c>
      <c r="K39" s="125">
        <f t="shared" si="3"/>
        <v>13.304235553277818</v>
      </c>
      <c r="L39" s="193"/>
      <c r="M39" s="194">
        <f t="shared" si="2"/>
        <v>23.231623237073762</v>
      </c>
    </row>
    <row r="40" spans="1:13" ht="15.75">
      <c r="A40" s="30"/>
      <c r="B40" s="30">
        <v>6551</v>
      </c>
      <c r="C40" s="35" t="s">
        <v>127</v>
      </c>
      <c r="D40" s="166">
        <v>10442000</v>
      </c>
      <c r="E40" s="114">
        <v>10495000</v>
      </c>
      <c r="F40" s="166">
        <v>16888000</v>
      </c>
      <c r="G40" s="166">
        <v>18878000</v>
      </c>
      <c r="H40" s="37">
        <f>SUM(D40:G40)</f>
        <v>56703000</v>
      </c>
      <c r="I40" s="114">
        <v>56703000</v>
      </c>
      <c r="J40" s="37">
        <f>SUM(H40-I40)</f>
        <v>0</v>
      </c>
      <c r="K40" s="125">
        <f t="shared" si="3"/>
        <v>18.50872087896584</v>
      </c>
      <c r="L40" s="193"/>
      <c r="M40" s="194">
        <f t="shared" si="2"/>
        <v>36.92397227659912</v>
      </c>
    </row>
    <row r="41" spans="1:13" ht="15.75">
      <c r="A41" s="30"/>
      <c r="B41" s="30">
        <v>6552</v>
      </c>
      <c r="C41" s="35" t="s">
        <v>182</v>
      </c>
      <c r="D41" s="166"/>
      <c r="E41" s="114">
        <v>14620000</v>
      </c>
      <c r="F41" s="166">
        <v>24645000</v>
      </c>
      <c r="G41" s="166">
        <v>3476000</v>
      </c>
      <c r="H41" s="37">
        <f>SUM(D41:G41)</f>
        <v>42741000</v>
      </c>
      <c r="I41" s="114">
        <v>42741000</v>
      </c>
      <c r="J41" s="37">
        <f>SUM(H41-I41)</f>
        <v>0</v>
      </c>
      <c r="K41" s="125">
        <f t="shared" si="3"/>
        <v>34.20603167918392</v>
      </c>
      <c r="L41" s="193"/>
      <c r="M41" s="194">
        <f t="shared" si="2"/>
        <v>34.20603167918392</v>
      </c>
    </row>
    <row r="42" spans="1:13" ht="15.75">
      <c r="A42" s="30"/>
      <c r="B42" s="30">
        <v>6599</v>
      </c>
      <c r="C42" s="35" t="s">
        <v>183</v>
      </c>
      <c r="D42" s="166">
        <v>17607000</v>
      </c>
      <c r="E42" s="114">
        <v>12475000</v>
      </c>
      <c r="F42" s="166">
        <v>31102600</v>
      </c>
      <c r="G42" s="166">
        <v>121913000</v>
      </c>
      <c r="H42" s="37">
        <f>SUM(D42:G42)</f>
        <v>183097600</v>
      </c>
      <c r="I42" s="114">
        <v>183097600</v>
      </c>
      <c r="J42" s="37">
        <f>SUM(H42-I42)</f>
        <v>0</v>
      </c>
      <c r="K42" s="125">
        <f t="shared" si="3"/>
        <v>6.813306127442413</v>
      </c>
      <c r="L42" s="193"/>
      <c r="M42" s="194">
        <f t="shared" si="2"/>
        <v>16.429488972001817</v>
      </c>
    </row>
    <row r="43" spans="1:13" s="116" customFormat="1" ht="15.75">
      <c r="A43" s="32">
        <v>6600</v>
      </c>
      <c r="B43" s="32"/>
      <c r="C43" s="33" t="s">
        <v>184</v>
      </c>
      <c r="D43" s="96">
        <f aca="true" t="shared" si="13" ref="D43:J43">SUM(D44:D48)</f>
        <v>4686467</v>
      </c>
      <c r="E43" s="34">
        <f t="shared" si="13"/>
        <v>5595794</v>
      </c>
      <c r="F43" s="96">
        <f t="shared" si="13"/>
        <v>5091710</v>
      </c>
      <c r="G43" s="96">
        <f t="shared" si="13"/>
        <v>10170752</v>
      </c>
      <c r="H43" s="34">
        <f t="shared" si="13"/>
        <v>25544723</v>
      </c>
      <c r="I43" s="34">
        <f t="shared" si="13"/>
        <v>25544723</v>
      </c>
      <c r="J43" s="34">
        <f t="shared" si="13"/>
        <v>0</v>
      </c>
      <c r="K43" s="125">
        <f t="shared" si="3"/>
        <v>21.905870735024216</v>
      </c>
      <c r="L43" s="193"/>
      <c r="M43" s="194">
        <f t="shared" si="2"/>
        <v>40.251996469094614</v>
      </c>
    </row>
    <row r="44" spans="1:13" ht="15.75">
      <c r="A44" s="30"/>
      <c r="B44" s="41">
        <v>6601</v>
      </c>
      <c r="C44" s="35" t="s">
        <v>130</v>
      </c>
      <c r="D44" s="166">
        <v>676467</v>
      </c>
      <c r="E44" s="114">
        <v>969794</v>
      </c>
      <c r="F44" s="166">
        <v>597710</v>
      </c>
      <c r="G44" s="166">
        <v>819952</v>
      </c>
      <c r="H44" s="37">
        <f>SUM(D44:G44)</f>
        <v>3063923</v>
      </c>
      <c r="I44" s="114">
        <v>3063923</v>
      </c>
      <c r="J44" s="37">
        <f>SUM(H44-I44)</f>
        <v>0</v>
      </c>
      <c r="K44" s="125">
        <f t="shared" si="3"/>
        <v>31.652035641887867</v>
      </c>
      <c r="L44" s="193"/>
      <c r="M44" s="194">
        <f t="shared" si="2"/>
        <v>53.73049518542078</v>
      </c>
    </row>
    <row r="45" spans="1:13" ht="15.75">
      <c r="A45" s="30"/>
      <c r="B45" s="41">
        <v>6603</v>
      </c>
      <c r="C45" s="35" t="s">
        <v>185</v>
      </c>
      <c r="D45" s="166"/>
      <c r="E45" s="114"/>
      <c r="F45" s="166"/>
      <c r="G45" s="166"/>
      <c r="H45" s="37">
        <f>SUM(D45:G45)</f>
        <v>0</v>
      </c>
      <c r="I45" s="114"/>
      <c r="J45" s="37">
        <f>SUM(H45-I45)</f>
        <v>0</v>
      </c>
      <c r="K45" s="125" t="e">
        <f t="shared" si="3"/>
        <v>#DIV/0!</v>
      </c>
      <c r="L45" s="193"/>
      <c r="M45" s="194" t="e">
        <f t="shared" si="2"/>
        <v>#DIV/0!</v>
      </c>
    </row>
    <row r="46" spans="1:13" ht="15.75">
      <c r="A46" s="30"/>
      <c r="B46" s="42">
        <v>6605</v>
      </c>
      <c r="C46" s="35" t="s">
        <v>268</v>
      </c>
      <c r="D46" s="166">
        <v>1760000</v>
      </c>
      <c r="E46" s="114">
        <v>2376000</v>
      </c>
      <c r="F46" s="166">
        <v>2244000</v>
      </c>
      <c r="G46" s="166">
        <v>7100800</v>
      </c>
      <c r="H46" s="37">
        <f>SUM(D46:G46)</f>
        <v>13480800</v>
      </c>
      <c r="I46" s="114">
        <v>13480800</v>
      </c>
      <c r="J46" s="37">
        <f>SUM(H46-I46)</f>
        <v>0</v>
      </c>
      <c r="K46" s="125">
        <f t="shared" si="3"/>
        <v>17.62506676161652</v>
      </c>
      <c r="L46" s="193"/>
      <c r="M46" s="194">
        <f t="shared" si="2"/>
        <v>30.680671770221352</v>
      </c>
    </row>
    <row r="47" spans="1:13" ht="15.75">
      <c r="A47" s="30"/>
      <c r="B47" s="41">
        <v>6618</v>
      </c>
      <c r="C47" s="35" t="s">
        <v>240</v>
      </c>
      <c r="D47" s="166">
        <v>2250000</v>
      </c>
      <c r="E47" s="114">
        <v>2250000</v>
      </c>
      <c r="F47" s="166">
        <v>2250000</v>
      </c>
      <c r="G47" s="166">
        <v>2250000</v>
      </c>
      <c r="H47" s="37">
        <f>SUM(D47:G47)</f>
        <v>9000000</v>
      </c>
      <c r="I47" s="114">
        <v>9000000</v>
      </c>
      <c r="J47" s="37">
        <f>SUM(H47-I47)</f>
        <v>0</v>
      </c>
      <c r="K47" s="125">
        <f t="shared" si="3"/>
        <v>25</v>
      </c>
      <c r="L47" s="193"/>
      <c r="M47" s="194">
        <f t="shared" si="2"/>
        <v>50</v>
      </c>
    </row>
    <row r="48" spans="1:13" ht="15.75">
      <c r="A48" s="30"/>
      <c r="B48" s="41">
        <v>6649</v>
      </c>
      <c r="C48" s="35" t="s">
        <v>227</v>
      </c>
      <c r="D48" s="36"/>
      <c r="E48" s="37"/>
      <c r="F48" s="37"/>
      <c r="G48" s="37"/>
      <c r="H48" s="37">
        <f>SUM(D48:G48)</f>
        <v>0</v>
      </c>
      <c r="I48" s="114"/>
      <c r="J48" s="37">
        <f>SUM(H48-I48)</f>
        <v>0</v>
      </c>
      <c r="K48" s="125" t="e">
        <f t="shared" si="3"/>
        <v>#DIV/0!</v>
      </c>
      <c r="L48" s="193"/>
      <c r="M48" s="194" t="e">
        <f t="shared" si="2"/>
        <v>#DIV/0!</v>
      </c>
    </row>
    <row r="49" spans="1:13" s="121" customFormat="1" ht="15.75">
      <c r="A49" s="98">
        <v>6650</v>
      </c>
      <c r="B49" s="99"/>
      <c r="C49" s="100" t="s">
        <v>228</v>
      </c>
      <c r="D49" s="96">
        <f aca="true" t="shared" si="14" ref="D49:J49">SUM(D52)</f>
        <v>0</v>
      </c>
      <c r="E49" s="101">
        <f t="shared" si="14"/>
        <v>0</v>
      </c>
      <c r="F49" s="96">
        <f t="shared" si="14"/>
        <v>0</v>
      </c>
      <c r="G49" s="96">
        <f t="shared" si="14"/>
        <v>0</v>
      </c>
      <c r="H49" s="101">
        <f t="shared" si="14"/>
        <v>0</v>
      </c>
      <c r="I49" s="101">
        <f t="shared" si="14"/>
        <v>0</v>
      </c>
      <c r="J49" s="101">
        <f t="shared" si="14"/>
        <v>0</v>
      </c>
      <c r="K49" s="125" t="e">
        <f t="shared" si="3"/>
        <v>#DIV/0!</v>
      </c>
      <c r="L49" s="193"/>
      <c r="M49" s="194" t="e">
        <f t="shared" si="2"/>
        <v>#DIV/0!</v>
      </c>
    </row>
    <row r="50" spans="1:13" s="122" customFormat="1" ht="15.75">
      <c r="A50" s="102"/>
      <c r="B50" s="103">
        <v>6651</v>
      </c>
      <c r="C50" s="104" t="s">
        <v>229</v>
      </c>
      <c r="D50" s="166"/>
      <c r="E50" s="119"/>
      <c r="F50" s="166"/>
      <c r="G50" s="166"/>
      <c r="H50" s="37">
        <f>SUM(D50:G50)</f>
        <v>0</v>
      </c>
      <c r="I50" s="119"/>
      <c r="J50" s="37">
        <f>SUM(H50-I50)</f>
        <v>0</v>
      </c>
      <c r="K50" s="125" t="e">
        <f t="shared" si="3"/>
        <v>#DIV/0!</v>
      </c>
      <c r="L50" s="193"/>
      <c r="M50" s="194" t="e">
        <f t="shared" si="2"/>
        <v>#DIV/0!</v>
      </c>
    </row>
    <row r="51" spans="1:13" s="121" customFormat="1" ht="15.75">
      <c r="A51" s="98"/>
      <c r="B51" s="103">
        <v>6657</v>
      </c>
      <c r="C51" s="104" t="s">
        <v>230</v>
      </c>
      <c r="D51" s="169"/>
      <c r="E51" s="120"/>
      <c r="F51" s="169"/>
      <c r="G51" s="169"/>
      <c r="H51" s="37">
        <f>SUM(D51:G51)</f>
        <v>0</v>
      </c>
      <c r="I51" s="120"/>
      <c r="J51" s="37">
        <f>SUM(H51-I51)</f>
        <v>0</v>
      </c>
      <c r="K51" s="125" t="e">
        <f t="shared" si="3"/>
        <v>#DIV/0!</v>
      </c>
      <c r="L51" s="193"/>
      <c r="M51" s="194" t="e">
        <f t="shared" si="2"/>
        <v>#DIV/0!</v>
      </c>
    </row>
    <row r="52" spans="1:13" ht="15.75">
      <c r="A52" s="30"/>
      <c r="B52" s="41">
        <v>6699</v>
      </c>
      <c r="C52" s="35" t="s">
        <v>231</v>
      </c>
      <c r="D52" s="166"/>
      <c r="E52" s="114"/>
      <c r="F52" s="166"/>
      <c r="G52" s="166"/>
      <c r="H52" s="37">
        <f>SUM(D52:G52)</f>
        <v>0</v>
      </c>
      <c r="I52" s="114"/>
      <c r="J52" s="37">
        <f>SUM(H52-I52)</f>
        <v>0</v>
      </c>
      <c r="K52" s="125" t="e">
        <f t="shared" si="3"/>
        <v>#DIV/0!</v>
      </c>
      <c r="L52" s="193"/>
      <c r="M52" s="194" t="e">
        <f t="shared" si="2"/>
        <v>#DIV/0!</v>
      </c>
    </row>
    <row r="53" spans="1:13" s="116" customFormat="1" ht="15.75">
      <c r="A53" s="32">
        <v>6700</v>
      </c>
      <c r="B53" s="32"/>
      <c r="C53" s="33" t="s">
        <v>135</v>
      </c>
      <c r="D53" s="96">
        <f aca="true" t="shared" si="15" ref="D53:J53">SUM(D54:D58)</f>
        <v>13475000</v>
      </c>
      <c r="E53" s="96">
        <f t="shared" si="15"/>
        <v>13600000</v>
      </c>
      <c r="F53" s="96">
        <f t="shared" si="15"/>
        <v>24453000</v>
      </c>
      <c r="G53" s="96">
        <f t="shared" si="15"/>
        <v>33111000</v>
      </c>
      <c r="H53" s="96">
        <f t="shared" si="15"/>
        <v>84639000</v>
      </c>
      <c r="I53" s="96">
        <f t="shared" si="15"/>
        <v>84947000</v>
      </c>
      <c r="J53" s="96">
        <f t="shared" si="15"/>
        <v>-308000</v>
      </c>
      <c r="K53" s="125">
        <f t="shared" si="3"/>
        <v>16.009982695092233</v>
      </c>
      <c r="L53" s="193"/>
      <c r="M53" s="194">
        <f t="shared" si="2"/>
        <v>31.872814813942814</v>
      </c>
    </row>
    <row r="54" spans="1:13" ht="15.75">
      <c r="A54" s="30"/>
      <c r="B54" s="30">
        <v>6701</v>
      </c>
      <c r="C54" s="35" t="s">
        <v>186</v>
      </c>
      <c r="D54" s="166">
        <v>840000</v>
      </c>
      <c r="E54" s="114">
        <v>1900000</v>
      </c>
      <c r="F54" s="166">
        <v>4143000</v>
      </c>
      <c r="G54" s="170">
        <v>5711000</v>
      </c>
      <c r="H54" s="37">
        <f>SUM(D54:G54)</f>
        <v>12594000</v>
      </c>
      <c r="I54" s="114">
        <v>12812000</v>
      </c>
      <c r="J54" s="37">
        <f>SUM(H54-I54)</f>
        <v>-218000</v>
      </c>
      <c r="K54" s="125">
        <f t="shared" si="3"/>
        <v>14.829847018420232</v>
      </c>
      <c r="L54" s="193"/>
      <c r="M54" s="194">
        <f t="shared" si="2"/>
        <v>21.386200437090228</v>
      </c>
    </row>
    <row r="55" spans="1:13" ht="15.75">
      <c r="A55" s="30"/>
      <c r="B55" s="30">
        <v>6702</v>
      </c>
      <c r="C55" s="35" t="s">
        <v>137</v>
      </c>
      <c r="D55" s="166">
        <v>2385000</v>
      </c>
      <c r="E55" s="170">
        <f>2100000-900000</f>
        <v>1200000</v>
      </c>
      <c r="F55" s="166">
        <v>7110000</v>
      </c>
      <c r="G55" s="170">
        <v>14800000</v>
      </c>
      <c r="H55" s="37">
        <f>SUM(D55:G55)</f>
        <v>25495000</v>
      </c>
      <c r="I55" s="114">
        <v>25585000</v>
      </c>
      <c r="J55" s="37">
        <f>SUM(H55-I55)</f>
        <v>-90000</v>
      </c>
      <c r="K55" s="125">
        <f t="shared" si="3"/>
        <v>4.690248192300176</v>
      </c>
      <c r="L55" s="193"/>
      <c r="M55" s="194">
        <f t="shared" si="2"/>
        <v>14.012116474496775</v>
      </c>
    </row>
    <row r="56" spans="1:13" ht="15.75">
      <c r="A56" s="30"/>
      <c r="B56" s="30">
        <v>6703</v>
      </c>
      <c r="C56" s="35" t="s">
        <v>138</v>
      </c>
      <c r="D56" s="166">
        <v>1250000</v>
      </c>
      <c r="E56" s="114">
        <v>1500000</v>
      </c>
      <c r="F56" s="166">
        <v>4200000</v>
      </c>
      <c r="G56" s="166">
        <v>3600000</v>
      </c>
      <c r="H56" s="37">
        <f>SUM(D56:G56)</f>
        <v>10550000</v>
      </c>
      <c r="I56" s="114">
        <v>10550000</v>
      </c>
      <c r="J56" s="37">
        <f>SUM(H56-I56)</f>
        <v>0</v>
      </c>
      <c r="K56" s="125">
        <f t="shared" si="3"/>
        <v>14.218009478672986</v>
      </c>
      <c r="L56" s="193"/>
      <c r="M56" s="194">
        <f t="shared" si="2"/>
        <v>26.066350710900476</v>
      </c>
    </row>
    <row r="57" spans="1:13" ht="15.75">
      <c r="A57" s="30"/>
      <c r="B57" s="30">
        <v>6704</v>
      </c>
      <c r="C57" s="35" t="s">
        <v>187</v>
      </c>
      <c r="D57" s="166">
        <v>9000000</v>
      </c>
      <c r="E57" s="114">
        <v>9000000</v>
      </c>
      <c r="F57" s="166">
        <v>9000000</v>
      </c>
      <c r="G57" s="166">
        <v>9000000</v>
      </c>
      <c r="H57" s="37">
        <f>SUM(D57:G57)</f>
        <v>36000000</v>
      </c>
      <c r="I57" s="114">
        <v>36000000</v>
      </c>
      <c r="J57" s="37">
        <f>SUM(H57-I57)</f>
        <v>0</v>
      </c>
      <c r="K57" s="125">
        <f t="shared" si="3"/>
        <v>25</v>
      </c>
      <c r="L57" s="193"/>
      <c r="M57" s="194">
        <f t="shared" si="2"/>
        <v>50</v>
      </c>
    </row>
    <row r="58" spans="1:13" ht="15.75">
      <c r="A58" s="30"/>
      <c r="B58" s="105">
        <v>6749</v>
      </c>
      <c r="C58" s="46" t="s">
        <v>155</v>
      </c>
      <c r="D58" s="36"/>
      <c r="E58" s="37"/>
      <c r="F58" s="37"/>
      <c r="G58" s="37"/>
      <c r="H58" s="37">
        <f>SUM(D58:G58)</f>
        <v>0</v>
      </c>
      <c r="I58" s="114"/>
      <c r="J58" s="37">
        <f>SUM(H58-I58)</f>
        <v>0</v>
      </c>
      <c r="K58" s="125" t="e">
        <f t="shared" si="3"/>
        <v>#DIV/0!</v>
      </c>
      <c r="L58" s="193"/>
      <c r="M58" s="194" t="e">
        <f t="shared" si="2"/>
        <v>#DIV/0!</v>
      </c>
    </row>
    <row r="59" spans="1:13" s="116" customFormat="1" ht="15.75">
      <c r="A59" s="32">
        <v>6750</v>
      </c>
      <c r="B59" s="32"/>
      <c r="C59" s="33" t="s">
        <v>157</v>
      </c>
      <c r="D59" s="96">
        <f>SUM(D60:D62)</f>
        <v>3125000</v>
      </c>
      <c r="E59" s="96">
        <f aca="true" t="shared" si="16" ref="E59:J59">SUM(E60:E62)</f>
        <v>175000</v>
      </c>
      <c r="F59" s="96">
        <f t="shared" si="16"/>
        <v>0</v>
      </c>
      <c r="G59" s="96">
        <f t="shared" si="16"/>
        <v>19200000</v>
      </c>
      <c r="H59" s="96">
        <f t="shared" si="16"/>
        <v>22500000</v>
      </c>
      <c r="I59" s="96">
        <f t="shared" si="16"/>
        <v>22500000</v>
      </c>
      <c r="J59" s="96">
        <f t="shared" si="16"/>
        <v>0</v>
      </c>
      <c r="K59" s="125">
        <f t="shared" si="3"/>
        <v>0.7777777777777778</v>
      </c>
      <c r="L59" s="193"/>
      <c r="M59" s="194">
        <f t="shared" si="2"/>
        <v>14.666666666666666</v>
      </c>
    </row>
    <row r="60" spans="1:13" ht="15.75">
      <c r="A60" s="30"/>
      <c r="B60" s="30">
        <v>6751</v>
      </c>
      <c r="C60" s="35" t="s">
        <v>188</v>
      </c>
      <c r="D60" s="36"/>
      <c r="E60" s="37"/>
      <c r="F60" s="37"/>
      <c r="G60" s="37"/>
      <c r="H60" s="37">
        <f>SUM(D60:G60)</f>
        <v>0</v>
      </c>
      <c r="I60" s="37"/>
      <c r="J60" s="37">
        <f>SUM(H60-I60)</f>
        <v>0</v>
      </c>
      <c r="K60" s="125" t="e">
        <f t="shared" si="3"/>
        <v>#DIV/0!</v>
      </c>
      <c r="L60" s="193"/>
      <c r="M60" s="194" t="e">
        <f t="shared" si="2"/>
        <v>#DIV/0!</v>
      </c>
    </row>
    <row r="61" spans="1:13" ht="15.75">
      <c r="A61" s="30"/>
      <c r="B61" s="30">
        <v>6754</v>
      </c>
      <c r="C61" s="35" t="s">
        <v>269</v>
      </c>
      <c r="D61" s="36"/>
      <c r="E61" s="37"/>
      <c r="F61" s="37"/>
      <c r="G61" s="37"/>
      <c r="H61" s="37">
        <f>SUM(D61:G61)</f>
        <v>0</v>
      </c>
      <c r="I61" s="37"/>
      <c r="J61" s="37">
        <f>SUM(H61-I61)</f>
        <v>0</v>
      </c>
      <c r="K61" s="125" t="e">
        <f t="shared" si="3"/>
        <v>#DIV/0!</v>
      </c>
      <c r="L61" s="193"/>
      <c r="M61" s="194" t="e">
        <f t="shared" si="2"/>
        <v>#DIV/0!</v>
      </c>
    </row>
    <row r="62" spans="1:13" ht="15.75">
      <c r="A62" s="30"/>
      <c r="B62" s="30">
        <v>6799</v>
      </c>
      <c r="C62" s="35" t="s">
        <v>189</v>
      </c>
      <c r="D62" s="166">
        <v>3125000</v>
      </c>
      <c r="E62" s="114">
        <v>175000</v>
      </c>
      <c r="F62" s="166"/>
      <c r="G62" s="166">
        <v>19200000</v>
      </c>
      <c r="H62" s="37">
        <f>SUM(D62:G62)</f>
        <v>22500000</v>
      </c>
      <c r="I62" s="114">
        <v>22500000</v>
      </c>
      <c r="J62" s="37">
        <f>SUM(H62-I62)</f>
        <v>0</v>
      </c>
      <c r="K62" s="125">
        <f t="shared" si="3"/>
        <v>0.7777777777777778</v>
      </c>
      <c r="L62" s="193"/>
      <c r="M62" s="194">
        <f t="shared" si="2"/>
        <v>14.666666666666666</v>
      </c>
    </row>
    <row r="63" spans="1:13" s="116" customFormat="1" ht="15.75">
      <c r="A63" s="32">
        <v>6900</v>
      </c>
      <c r="B63" s="32"/>
      <c r="C63" s="33" t="s">
        <v>190</v>
      </c>
      <c r="D63" s="96">
        <f aca="true" t="shared" si="17" ref="D63:J63">SUM(D64:D70)</f>
        <v>14639000</v>
      </c>
      <c r="E63" s="34">
        <f t="shared" si="17"/>
        <v>25305500</v>
      </c>
      <c r="F63" s="96">
        <f t="shared" si="17"/>
        <v>63990500</v>
      </c>
      <c r="G63" s="96">
        <f t="shared" si="17"/>
        <v>117778500</v>
      </c>
      <c r="H63" s="34">
        <f t="shared" si="17"/>
        <v>221713500</v>
      </c>
      <c r="I63" s="34">
        <f>SUM(I64:I70)</f>
        <v>222253500</v>
      </c>
      <c r="J63" s="34">
        <f t="shared" si="17"/>
        <v>-540000</v>
      </c>
      <c r="K63" s="125">
        <f t="shared" si="3"/>
        <v>11.385872438454287</v>
      </c>
      <c r="L63" s="193"/>
      <c r="M63" s="194">
        <f t="shared" si="2"/>
        <v>17.97249537127649</v>
      </c>
    </row>
    <row r="64" spans="1:13" s="116" customFormat="1" ht="15.75">
      <c r="A64" s="32"/>
      <c r="B64" s="30">
        <v>6905</v>
      </c>
      <c r="C64" s="35" t="s">
        <v>270</v>
      </c>
      <c r="D64" s="166"/>
      <c r="E64" s="114"/>
      <c r="F64" s="166"/>
      <c r="G64" s="170">
        <v>35156000</v>
      </c>
      <c r="H64" s="37">
        <f aca="true" t="shared" si="18" ref="H64:H70">SUM(D64:G64)</f>
        <v>35156000</v>
      </c>
      <c r="I64" s="114">
        <v>35696000</v>
      </c>
      <c r="J64" s="37">
        <f aca="true" t="shared" si="19" ref="J64:J70">SUM(H64-I64)</f>
        <v>-540000</v>
      </c>
      <c r="K64" s="125">
        <f t="shared" si="3"/>
        <v>0</v>
      </c>
      <c r="L64" s="193"/>
      <c r="M64" s="194">
        <f t="shared" si="2"/>
        <v>0</v>
      </c>
    </row>
    <row r="65" spans="1:13" s="116" customFormat="1" ht="15.75">
      <c r="A65" s="32"/>
      <c r="B65" s="30">
        <v>6907</v>
      </c>
      <c r="C65" s="35" t="s">
        <v>142</v>
      </c>
      <c r="D65" s="169"/>
      <c r="E65" s="114">
        <v>11500500</v>
      </c>
      <c r="F65" s="169"/>
      <c r="G65" s="166">
        <v>5225000</v>
      </c>
      <c r="H65" s="37">
        <f t="shared" si="18"/>
        <v>16725500</v>
      </c>
      <c r="I65" s="114">
        <v>16725500</v>
      </c>
      <c r="J65" s="37">
        <f t="shared" si="19"/>
        <v>0</v>
      </c>
      <c r="K65" s="125">
        <f t="shared" si="3"/>
        <v>68.760276224926</v>
      </c>
      <c r="L65" s="193"/>
      <c r="M65" s="194">
        <f t="shared" si="2"/>
        <v>68.760276224926</v>
      </c>
    </row>
    <row r="66" spans="1:13" ht="15.75">
      <c r="A66" s="30"/>
      <c r="B66" s="30">
        <v>6912</v>
      </c>
      <c r="C66" s="35" t="s">
        <v>143</v>
      </c>
      <c r="D66" s="166">
        <v>7244000</v>
      </c>
      <c r="E66" s="114">
        <v>2700000</v>
      </c>
      <c r="F66" s="166">
        <v>9326000</v>
      </c>
      <c r="G66" s="166">
        <v>46856900</v>
      </c>
      <c r="H66" s="37">
        <f t="shared" si="18"/>
        <v>66126900</v>
      </c>
      <c r="I66" s="114">
        <v>66126900</v>
      </c>
      <c r="J66" s="37">
        <f t="shared" si="19"/>
        <v>0</v>
      </c>
      <c r="K66" s="125">
        <f t="shared" si="3"/>
        <v>4.0830584830076715</v>
      </c>
      <c r="L66" s="193"/>
      <c r="M66" s="194">
        <f t="shared" si="2"/>
        <v>15.037753168528994</v>
      </c>
    </row>
    <row r="67" spans="1:13" ht="15.75">
      <c r="A67" s="30"/>
      <c r="B67" s="30">
        <v>6913</v>
      </c>
      <c r="C67" s="35" t="s">
        <v>271</v>
      </c>
      <c r="D67" s="166">
        <v>4955000</v>
      </c>
      <c r="E67" s="114">
        <v>2800000</v>
      </c>
      <c r="F67" s="166"/>
      <c r="G67" s="166"/>
      <c r="H67" s="37">
        <f t="shared" si="18"/>
        <v>7755000</v>
      </c>
      <c r="I67" s="114">
        <v>7755000</v>
      </c>
      <c r="J67" s="37">
        <f t="shared" si="19"/>
        <v>0</v>
      </c>
      <c r="K67" s="125">
        <f t="shared" si="3"/>
        <v>36.10573823339781</v>
      </c>
      <c r="L67" s="193"/>
      <c r="M67" s="194">
        <f t="shared" si="2"/>
        <v>100</v>
      </c>
    </row>
    <row r="68" spans="1:13" ht="15.75">
      <c r="A68" s="30"/>
      <c r="B68" s="30">
        <v>6918</v>
      </c>
      <c r="C68" s="35" t="s">
        <v>272</v>
      </c>
      <c r="D68" s="166"/>
      <c r="E68" s="114"/>
      <c r="F68" s="166"/>
      <c r="G68" s="166"/>
      <c r="H68" s="37">
        <f t="shared" si="18"/>
        <v>0</v>
      </c>
      <c r="I68" s="114"/>
      <c r="J68" s="37">
        <f t="shared" si="19"/>
        <v>0</v>
      </c>
      <c r="K68" s="125" t="e">
        <f t="shared" si="3"/>
        <v>#DIV/0!</v>
      </c>
      <c r="L68" s="193"/>
      <c r="M68" s="194" t="e">
        <f t="shared" si="2"/>
        <v>#DIV/0!</v>
      </c>
    </row>
    <row r="69" spans="1:13" ht="15.75">
      <c r="A69" s="30"/>
      <c r="B69" s="30">
        <v>6921</v>
      </c>
      <c r="C69" s="35" t="s">
        <v>191</v>
      </c>
      <c r="D69" s="166">
        <v>2440000</v>
      </c>
      <c r="E69" s="114"/>
      <c r="F69" s="166"/>
      <c r="G69" s="166">
        <v>3278000</v>
      </c>
      <c r="H69" s="37">
        <f t="shared" si="18"/>
        <v>5718000</v>
      </c>
      <c r="I69" s="114">
        <v>5718000</v>
      </c>
      <c r="J69" s="37">
        <f t="shared" si="19"/>
        <v>0</v>
      </c>
      <c r="K69" s="125">
        <f t="shared" si="3"/>
        <v>0</v>
      </c>
      <c r="L69" s="193"/>
      <c r="M69" s="194">
        <f t="shared" si="2"/>
        <v>42.67226302903113</v>
      </c>
    </row>
    <row r="70" spans="1:13" ht="15.75">
      <c r="A70" s="30"/>
      <c r="B70" s="30">
        <v>6949</v>
      </c>
      <c r="C70" s="35" t="s">
        <v>232</v>
      </c>
      <c r="D70" s="166"/>
      <c r="E70" s="114">
        <v>8305000</v>
      </c>
      <c r="F70" s="166">
        <v>54664500</v>
      </c>
      <c r="G70" s="166">
        <v>27262600</v>
      </c>
      <c r="H70" s="37">
        <f t="shared" si="18"/>
        <v>90232100</v>
      </c>
      <c r="I70" s="114">
        <v>90232100</v>
      </c>
      <c r="J70" s="37">
        <f t="shared" si="19"/>
        <v>0</v>
      </c>
      <c r="K70" s="125">
        <f t="shared" si="3"/>
        <v>9.20404157722141</v>
      </c>
      <c r="L70" s="193"/>
      <c r="M70" s="194">
        <f aca="true" t="shared" si="20" ref="M70:M133">SUM(D70:E70)/I70*100</f>
        <v>9.20404157722141</v>
      </c>
    </row>
    <row r="71" spans="1:13" s="116" customFormat="1" ht="15.75">
      <c r="A71" s="32">
        <v>6900</v>
      </c>
      <c r="B71" s="32"/>
      <c r="C71" s="33" t="s">
        <v>273</v>
      </c>
      <c r="D71" s="96">
        <f aca="true" t="shared" si="21" ref="D71:J71">SUM(D72:D75)</f>
        <v>0</v>
      </c>
      <c r="E71" s="34">
        <f t="shared" si="21"/>
        <v>0</v>
      </c>
      <c r="F71" s="96">
        <f t="shared" si="21"/>
        <v>0</v>
      </c>
      <c r="G71" s="96">
        <f t="shared" si="21"/>
        <v>0</v>
      </c>
      <c r="H71" s="34">
        <f t="shared" si="21"/>
        <v>0</v>
      </c>
      <c r="I71" s="34">
        <f t="shared" si="21"/>
        <v>0</v>
      </c>
      <c r="J71" s="34">
        <f t="shared" si="21"/>
        <v>0</v>
      </c>
      <c r="K71" s="125" t="e">
        <f aca="true" t="shared" si="22" ref="K71:K134">E71/I71*100</f>
        <v>#DIV/0!</v>
      </c>
      <c r="L71" s="193"/>
      <c r="M71" s="194" t="e">
        <f t="shared" si="20"/>
        <v>#DIV/0!</v>
      </c>
    </row>
    <row r="72" spans="1:13" s="116" customFormat="1" ht="15.75">
      <c r="A72" s="32"/>
      <c r="B72" s="30">
        <v>6954</v>
      </c>
      <c r="C72" s="35" t="s">
        <v>270</v>
      </c>
      <c r="D72" s="36"/>
      <c r="E72" s="37"/>
      <c r="F72" s="37"/>
      <c r="G72" s="37"/>
      <c r="H72" s="37">
        <f>SUM(D72:G72)</f>
        <v>0</v>
      </c>
      <c r="I72" s="37"/>
      <c r="J72" s="37">
        <f>SUM(H72-I72)</f>
        <v>0</v>
      </c>
      <c r="K72" s="125" t="e">
        <f t="shared" si="22"/>
        <v>#DIV/0!</v>
      </c>
      <c r="L72" s="193"/>
      <c r="M72" s="194" t="e">
        <f t="shared" si="20"/>
        <v>#DIV/0!</v>
      </c>
    </row>
    <row r="73" spans="1:13" s="116" customFormat="1" ht="15.75">
      <c r="A73" s="32"/>
      <c r="B73" s="30">
        <v>6955</v>
      </c>
      <c r="C73" s="35" t="s">
        <v>271</v>
      </c>
      <c r="D73" s="36"/>
      <c r="E73" s="37"/>
      <c r="F73" s="37"/>
      <c r="G73" s="37"/>
      <c r="H73" s="37">
        <f>SUM(D73:G73)</f>
        <v>0</v>
      </c>
      <c r="I73" s="37"/>
      <c r="J73" s="37">
        <f>SUM(H73-I73)</f>
        <v>0</v>
      </c>
      <c r="K73" s="125" t="e">
        <f t="shared" si="22"/>
        <v>#DIV/0!</v>
      </c>
      <c r="L73" s="193"/>
      <c r="M73" s="194" t="e">
        <f t="shared" si="20"/>
        <v>#DIV/0!</v>
      </c>
    </row>
    <row r="74" spans="1:13" ht="15.75">
      <c r="A74" s="30"/>
      <c r="B74" s="30">
        <v>6956</v>
      </c>
      <c r="C74" s="35" t="s">
        <v>274</v>
      </c>
      <c r="D74" s="36"/>
      <c r="E74" s="37"/>
      <c r="F74" s="37"/>
      <c r="G74" s="37"/>
      <c r="H74" s="37">
        <f>SUM(D74:G74)</f>
        <v>0</v>
      </c>
      <c r="I74" s="37"/>
      <c r="J74" s="37">
        <f>SUM(H74-I74)</f>
        <v>0</v>
      </c>
      <c r="K74" s="125" t="e">
        <f t="shared" si="22"/>
        <v>#DIV/0!</v>
      </c>
      <c r="L74" s="193"/>
      <c r="M74" s="194" t="e">
        <f t="shared" si="20"/>
        <v>#DIV/0!</v>
      </c>
    </row>
    <row r="75" spans="1:13" ht="15.75">
      <c r="A75" s="30"/>
      <c r="B75" s="30">
        <v>6949</v>
      </c>
      <c r="C75" s="35" t="s">
        <v>275</v>
      </c>
      <c r="D75" s="36"/>
      <c r="E75" s="37"/>
      <c r="F75" s="37"/>
      <c r="G75" s="37"/>
      <c r="H75" s="37">
        <f>SUM(D75:G75)</f>
        <v>0</v>
      </c>
      <c r="I75" s="37"/>
      <c r="J75" s="37">
        <f>SUM(H75-I75)</f>
        <v>0</v>
      </c>
      <c r="K75" s="125" t="e">
        <f t="shared" si="22"/>
        <v>#DIV/0!</v>
      </c>
      <c r="L75" s="193"/>
      <c r="M75" s="194" t="e">
        <f t="shared" si="20"/>
        <v>#DIV/0!</v>
      </c>
    </row>
    <row r="76" spans="1:13" s="123" customFormat="1" ht="15.75">
      <c r="A76" s="32">
        <v>6950</v>
      </c>
      <c r="B76" s="32"/>
      <c r="C76" s="33" t="s">
        <v>276</v>
      </c>
      <c r="D76" s="96">
        <f>SUM(D77)</f>
        <v>0</v>
      </c>
      <c r="E76" s="96">
        <f aca="true" t="shared" si="23" ref="E76:J76">SUM(E77)</f>
        <v>7000000</v>
      </c>
      <c r="F76" s="96">
        <f t="shared" si="23"/>
        <v>13000000</v>
      </c>
      <c r="G76" s="96">
        <f t="shared" si="23"/>
        <v>0</v>
      </c>
      <c r="H76" s="96">
        <f t="shared" si="23"/>
        <v>20000000</v>
      </c>
      <c r="I76" s="96">
        <f t="shared" si="23"/>
        <v>20000000</v>
      </c>
      <c r="J76" s="96">
        <f t="shared" si="23"/>
        <v>0</v>
      </c>
      <c r="K76" s="125">
        <f t="shared" si="22"/>
        <v>35</v>
      </c>
      <c r="L76" s="193"/>
      <c r="M76" s="194">
        <f t="shared" si="20"/>
        <v>35</v>
      </c>
    </row>
    <row r="77" spans="1:13" ht="15.75">
      <c r="A77" s="30"/>
      <c r="B77" s="30">
        <v>6999</v>
      </c>
      <c r="C77" s="35" t="s">
        <v>277</v>
      </c>
      <c r="D77" s="166"/>
      <c r="E77" s="114">
        <v>7000000</v>
      </c>
      <c r="F77" s="166">
        <v>13000000</v>
      </c>
      <c r="G77" s="166"/>
      <c r="H77" s="37">
        <f>SUM(D77:G77)</f>
        <v>20000000</v>
      </c>
      <c r="I77" s="114">
        <v>20000000</v>
      </c>
      <c r="J77" s="37">
        <f>SUM(H77-I77)</f>
        <v>0</v>
      </c>
      <c r="K77" s="125">
        <f t="shared" si="22"/>
        <v>35</v>
      </c>
      <c r="L77" s="193"/>
      <c r="M77" s="194">
        <f t="shared" si="20"/>
        <v>35</v>
      </c>
    </row>
    <row r="78" spans="1:13" s="116" customFormat="1" ht="15.75">
      <c r="A78" s="32">
        <v>7000</v>
      </c>
      <c r="B78" s="32"/>
      <c r="C78" s="33" t="s">
        <v>146</v>
      </c>
      <c r="D78" s="96">
        <f aca="true" t="shared" si="24" ref="D78:J78">SUM(D79:D81)</f>
        <v>9836000</v>
      </c>
      <c r="E78" s="34">
        <f t="shared" si="24"/>
        <v>78383545</v>
      </c>
      <c r="F78" s="96">
        <f t="shared" si="24"/>
        <v>74148000</v>
      </c>
      <c r="G78" s="96">
        <f t="shared" si="24"/>
        <v>261143014</v>
      </c>
      <c r="H78" s="34">
        <f t="shared" si="24"/>
        <v>423510559</v>
      </c>
      <c r="I78" s="34">
        <f t="shared" si="24"/>
        <v>423800559</v>
      </c>
      <c r="J78" s="34">
        <f t="shared" si="24"/>
        <v>-290000</v>
      </c>
      <c r="K78" s="125">
        <f t="shared" si="22"/>
        <v>18.49538499546906</v>
      </c>
      <c r="L78" s="193"/>
      <c r="M78" s="194">
        <f t="shared" si="20"/>
        <v>20.816288021932504</v>
      </c>
    </row>
    <row r="79" spans="1:13" ht="15.75">
      <c r="A79" s="30"/>
      <c r="B79" s="30">
        <v>7001</v>
      </c>
      <c r="C79" s="35" t="s">
        <v>278</v>
      </c>
      <c r="D79" s="166">
        <v>6245000</v>
      </c>
      <c r="E79" s="114">
        <v>16274545</v>
      </c>
      <c r="F79" s="166">
        <v>12439000</v>
      </c>
      <c r="G79" s="166">
        <v>44148014</v>
      </c>
      <c r="H79" s="37">
        <f>SUM(D79:G79)</f>
        <v>79106559</v>
      </c>
      <c r="I79" s="114">
        <v>79106559</v>
      </c>
      <c r="J79" s="37">
        <f>SUM(H79-I79)</f>
        <v>0</v>
      </c>
      <c r="K79" s="125">
        <f t="shared" si="22"/>
        <v>20.572940102223384</v>
      </c>
      <c r="L79" s="193"/>
      <c r="M79" s="194">
        <f t="shared" si="20"/>
        <v>28.46735502678103</v>
      </c>
    </row>
    <row r="80" spans="1:13" ht="26.25">
      <c r="A80" s="30"/>
      <c r="B80" s="30">
        <v>7004</v>
      </c>
      <c r="C80" s="40" t="s">
        <v>279</v>
      </c>
      <c r="D80" s="166"/>
      <c r="E80" s="114">
        <v>5230000</v>
      </c>
      <c r="F80" s="166">
        <v>2730000</v>
      </c>
      <c r="G80" s="164"/>
      <c r="H80" s="37">
        <f>SUM(D80:G80)</f>
        <v>7960000</v>
      </c>
      <c r="I80" s="114">
        <v>7960000</v>
      </c>
      <c r="J80" s="37">
        <f>SUM(H80-I80)</f>
        <v>0</v>
      </c>
      <c r="K80" s="125">
        <f t="shared" si="22"/>
        <v>65.7035175879397</v>
      </c>
      <c r="L80" s="193"/>
      <c r="M80" s="194">
        <f t="shared" si="20"/>
        <v>65.7035175879397</v>
      </c>
    </row>
    <row r="81" spans="1:13" s="173" customFormat="1" ht="15.75">
      <c r="A81" s="171"/>
      <c r="B81" s="171">
        <v>7049</v>
      </c>
      <c r="C81" s="172" t="s">
        <v>134</v>
      </c>
      <c r="D81" s="170">
        <f>4141000-550000</f>
        <v>3591000</v>
      </c>
      <c r="E81" s="170">
        <v>56879000</v>
      </c>
      <c r="F81" s="170">
        <v>58979000</v>
      </c>
      <c r="G81" s="170">
        <v>216995000</v>
      </c>
      <c r="H81" s="97">
        <f>SUM(D81:G81)</f>
        <v>336444000</v>
      </c>
      <c r="I81" s="170">
        <v>336734000</v>
      </c>
      <c r="J81" s="97">
        <f>SUM(H81-I81)</f>
        <v>-290000</v>
      </c>
      <c r="K81" s="125">
        <f t="shared" si="22"/>
        <v>16.891374200407444</v>
      </c>
      <c r="L81" s="193"/>
      <c r="M81" s="194">
        <f t="shared" si="20"/>
        <v>17.95779457969792</v>
      </c>
    </row>
    <row r="82" spans="1:13" s="116" customFormat="1" ht="15.75">
      <c r="A82" s="32">
        <v>7750</v>
      </c>
      <c r="B82" s="32"/>
      <c r="C82" s="33" t="s">
        <v>140</v>
      </c>
      <c r="D82" s="96">
        <f aca="true" t="shared" si="25" ref="D82:J82">SUM(D83:D86)</f>
        <v>0</v>
      </c>
      <c r="E82" s="34">
        <f t="shared" si="25"/>
        <v>11560373</v>
      </c>
      <c r="F82" s="96">
        <f t="shared" si="25"/>
        <v>33689000</v>
      </c>
      <c r="G82" s="96">
        <f t="shared" si="25"/>
        <v>10471500</v>
      </c>
      <c r="H82" s="34">
        <f t="shared" si="25"/>
        <v>55720873</v>
      </c>
      <c r="I82" s="34">
        <f t="shared" si="25"/>
        <v>55998873</v>
      </c>
      <c r="J82" s="34">
        <f t="shared" si="25"/>
        <v>-278000</v>
      </c>
      <c r="K82" s="125">
        <f t="shared" si="22"/>
        <v>20.64393867355152</v>
      </c>
      <c r="L82" s="193"/>
      <c r="M82" s="194">
        <f t="shared" si="20"/>
        <v>20.64393867355152</v>
      </c>
    </row>
    <row r="83" spans="1:13" s="118" customFormat="1" ht="15.75">
      <c r="A83" s="30"/>
      <c r="B83" s="30">
        <v>7756</v>
      </c>
      <c r="C83" s="35" t="s">
        <v>233</v>
      </c>
      <c r="D83" s="166"/>
      <c r="E83" s="114"/>
      <c r="F83" s="166"/>
      <c r="G83" s="166">
        <v>1446000</v>
      </c>
      <c r="H83" s="37">
        <f>SUM(D83:G83)</f>
        <v>1446000</v>
      </c>
      <c r="I83" s="114">
        <v>1446000</v>
      </c>
      <c r="J83" s="37">
        <f>SUM(H83-I83)</f>
        <v>0</v>
      </c>
      <c r="K83" s="125">
        <f t="shared" si="22"/>
        <v>0</v>
      </c>
      <c r="L83" s="193"/>
      <c r="M83" s="194">
        <f t="shared" si="20"/>
        <v>0</v>
      </c>
    </row>
    <row r="84" spans="1:13" s="118" customFormat="1" ht="15.75">
      <c r="A84" s="30"/>
      <c r="B84" s="30">
        <v>7757</v>
      </c>
      <c r="C84" s="35" t="s">
        <v>280</v>
      </c>
      <c r="D84" s="166"/>
      <c r="E84" s="114">
        <v>6750373</v>
      </c>
      <c r="F84" s="166"/>
      <c r="G84" s="166"/>
      <c r="H84" s="37">
        <f>SUM(D84:G84)</f>
        <v>6750373</v>
      </c>
      <c r="I84" s="114">
        <v>6750373</v>
      </c>
      <c r="J84" s="37">
        <f>SUM(H84-I84)</f>
        <v>0</v>
      </c>
      <c r="K84" s="125">
        <f t="shared" si="22"/>
        <v>100</v>
      </c>
      <c r="L84" s="193"/>
      <c r="M84" s="194">
        <f t="shared" si="20"/>
        <v>100</v>
      </c>
    </row>
    <row r="85" spans="1:13" s="118" customFormat="1" ht="15.75">
      <c r="A85" s="30"/>
      <c r="B85" s="30">
        <v>7764</v>
      </c>
      <c r="C85" s="35" t="s">
        <v>193</v>
      </c>
      <c r="D85" s="166"/>
      <c r="E85" s="114"/>
      <c r="F85" s="170">
        <f>31692000-278000</f>
        <v>31414000</v>
      </c>
      <c r="G85" s="166"/>
      <c r="H85" s="37">
        <f>SUM(D85:G85)</f>
        <v>31414000</v>
      </c>
      <c r="I85" s="114">
        <v>31692000</v>
      </c>
      <c r="J85" s="37">
        <f>SUM(H85-I85)</f>
        <v>-278000</v>
      </c>
      <c r="K85" s="125">
        <f t="shared" si="22"/>
        <v>0</v>
      </c>
      <c r="L85" s="193"/>
      <c r="M85" s="194">
        <f t="shared" si="20"/>
        <v>0</v>
      </c>
    </row>
    <row r="86" spans="1:13" ht="15.75">
      <c r="A86" s="30"/>
      <c r="B86" s="30">
        <v>7799</v>
      </c>
      <c r="C86" s="35" t="s">
        <v>155</v>
      </c>
      <c r="D86" s="166"/>
      <c r="E86" s="114">
        <v>4810000</v>
      </c>
      <c r="F86" s="166">
        <v>2275000</v>
      </c>
      <c r="G86" s="166">
        <v>9025500</v>
      </c>
      <c r="H86" s="37">
        <f>SUM(D86:G86)</f>
        <v>16110500</v>
      </c>
      <c r="I86" s="114">
        <v>16110500</v>
      </c>
      <c r="J86" s="37">
        <f>SUM(H86-I86)</f>
        <v>0</v>
      </c>
      <c r="K86" s="125">
        <f t="shared" si="22"/>
        <v>29.856304894323575</v>
      </c>
      <c r="L86" s="193"/>
      <c r="M86" s="194">
        <f t="shared" si="20"/>
        <v>29.856304894323575</v>
      </c>
    </row>
    <row r="87" spans="1:13" s="123" customFormat="1" ht="15.75">
      <c r="A87" s="32">
        <v>7950</v>
      </c>
      <c r="B87" s="32"/>
      <c r="C87" s="33" t="s">
        <v>241</v>
      </c>
      <c r="D87" s="169">
        <f>SUM(D88:D91)</f>
        <v>0</v>
      </c>
      <c r="E87" s="169">
        <f aca="true" t="shared" si="26" ref="E87:J87">SUM(E88:E91)</f>
        <v>0</v>
      </c>
      <c r="F87" s="169">
        <f t="shared" si="26"/>
        <v>0</v>
      </c>
      <c r="G87" s="169">
        <f t="shared" si="26"/>
        <v>36428214</v>
      </c>
      <c r="H87" s="169">
        <f t="shared" si="26"/>
        <v>36428214</v>
      </c>
      <c r="I87" s="169">
        <f t="shared" si="26"/>
        <v>36428214</v>
      </c>
      <c r="J87" s="169">
        <f t="shared" si="26"/>
        <v>0</v>
      </c>
      <c r="K87" s="125">
        <f t="shared" si="22"/>
        <v>0</v>
      </c>
      <c r="L87" s="193"/>
      <c r="M87" s="194">
        <f t="shared" si="20"/>
        <v>0</v>
      </c>
    </row>
    <row r="88" spans="1:13" ht="15.75">
      <c r="A88" s="30"/>
      <c r="B88" s="30">
        <v>7951</v>
      </c>
      <c r="C88" s="35" t="s">
        <v>281</v>
      </c>
      <c r="D88" s="52"/>
      <c r="E88" s="37"/>
      <c r="F88" s="52"/>
      <c r="G88" s="52"/>
      <c r="H88" s="37">
        <f>SUM(D88:G88)</f>
        <v>0</v>
      </c>
      <c r="I88" s="37"/>
      <c r="J88" s="37"/>
      <c r="K88" s="125" t="e">
        <f t="shared" si="22"/>
        <v>#DIV/0!</v>
      </c>
      <c r="L88" s="193"/>
      <c r="M88" s="194" t="e">
        <f t="shared" si="20"/>
        <v>#DIV/0!</v>
      </c>
    </row>
    <row r="89" spans="1:13" ht="15.75">
      <c r="A89" s="30"/>
      <c r="B89" s="30">
        <v>7952</v>
      </c>
      <c r="C89" s="35" t="s">
        <v>282</v>
      </c>
      <c r="D89" s="52"/>
      <c r="E89" s="37"/>
      <c r="F89" s="52"/>
      <c r="G89" s="52">
        <v>31628214</v>
      </c>
      <c r="H89" s="37">
        <f>SUM(D89:G89)</f>
        <v>31628214</v>
      </c>
      <c r="I89" s="37">
        <v>31628214</v>
      </c>
      <c r="J89" s="37"/>
      <c r="K89" s="125">
        <f t="shared" si="22"/>
        <v>0</v>
      </c>
      <c r="L89" s="193"/>
      <c r="M89" s="194">
        <f t="shared" si="20"/>
        <v>0</v>
      </c>
    </row>
    <row r="90" spans="1:13" ht="15.75">
      <c r="A90" s="30"/>
      <c r="B90" s="30">
        <v>7953</v>
      </c>
      <c r="C90" s="35" t="s">
        <v>283</v>
      </c>
      <c r="D90" s="52"/>
      <c r="E90" s="37"/>
      <c r="F90" s="52"/>
      <c r="G90" s="52">
        <v>4800000</v>
      </c>
      <c r="H90" s="37">
        <f>SUM(D90:G90)</f>
        <v>4800000</v>
      </c>
      <c r="I90" s="37">
        <v>4800000</v>
      </c>
      <c r="J90" s="37"/>
      <c r="K90" s="125">
        <f t="shared" si="22"/>
        <v>0</v>
      </c>
      <c r="L90" s="193"/>
      <c r="M90" s="194">
        <f t="shared" si="20"/>
        <v>0</v>
      </c>
    </row>
    <row r="91" spans="1:13" ht="26.25">
      <c r="A91" s="30"/>
      <c r="B91" s="30">
        <v>7954</v>
      </c>
      <c r="C91" s="40" t="s">
        <v>284</v>
      </c>
      <c r="D91" s="52"/>
      <c r="E91" s="37"/>
      <c r="F91" s="52"/>
      <c r="G91" s="52"/>
      <c r="H91" s="37">
        <f>SUM(D91:G91)</f>
        <v>0</v>
      </c>
      <c r="I91" s="37"/>
      <c r="J91" s="37"/>
      <c r="K91" s="125" t="e">
        <f t="shared" si="22"/>
        <v>#DIV/0!</v>
      </c>
      <c r="L91" s="193"/>
      <c r="M91" s="194" t="e">
        <f t="shared" si="20"/>
        <v>#DIV/0!</v>
      </c>
    </row>
    <row r="92" spans="1:13" ht="15.75">
      <c r="A92" s="202" t="s">
        <v>194</v>
      </c>
      <c r="B92" s="203"/>
      <c r="C92" s="204"/>
      <c r="D92" s="106">
        <f aca="true" t="shared" si="27" ref="D92:J92">D93+D95+D99+D101+D103+D107+D110+D113+D116+D119+D122+D127+D131</f>
        <v>133506315</v>
      </c>
      <c r="E92" s="106">
        <f t="shared" si="27"/>
        <v>47055825</v>
      </c>
      <c r="F92" s="106">
        <f t="shared" si="27"/>
        <v>71914405</v>
      </c>
      <c r="G92" s="106">
        <f t="shared" si="27"/>
        <v>469182021</v>
      </c>
      <c r="H92" s="106">
        <f t="shared" si="27"/>
        <v>721658566</v>
      </c>
      <c r="I92" s="106">
        <f t="shared" si="27"/>
        <v>721658566</v>
      </c>
      <c r="J92" s="106">
        <f t="shared" si="27"/>
        <v>0</v>
      </c>
      <c r="K92" s="125">
        <f t="shared" si="22"/>
        <v>6.520510836699471</v>
      </c>
      <c r="L92" s="193"/>
      <c r="M92" s="194">
        <f t="shared" si="20"/>
        <v>25.0204388206486</v>
      </c>
    </row>
    <row r="93" spans="1:13" s="175" customFormat="1" ht="15.75">
      <c r="A93" s="43">
        <v>6050</v>
      </c>
      <c r="B93" s="43"/>
      <c r="C93" s="33" t="s">
        <v>263</v>
      </c>
      <c r="D93" s="174">
        <f>D94</f>
        <v>13875215</v>
      </c>
      <c r="E93" s="174">
        <f aca="true" t="shared" si="28" ref="E93:J93">E94</f>
        <v>13875225</v>
      </c>
      <c r="F93" s="174">
        <f t="shared" si="28"/>
        <v>13875225</v>
      </c>
      <c r="G93" s="174">
        <f t="shared" si="28"/>
        <v>14350948</v>
      </c>
      <c r="H93" s="174">
        <f t="shared" si="28"/>
        <v>55976613</v>
      </c>
      <c r="I93" s="174">
        <f t="shared" si="28"/>
        <v>55976613</v>
      </c>
      <c r="J93" s="174">
        <f t="shared" si="28"/>
        <v>0</v>
      </c>
      <c r="K93" s="125">
        <f t="shared" si="22"/>
        <v>24.78753939614031</v>
      </c>
      <c r="L93" s="193"/>
      <c r="M93" s="194">
        <f t="shared" si="20"/>
        <v>49.575060927677065</v>
      </c>
    </row>
    <row r="94" spans="1:13" s="175" customFormat="1" ht="15.75">
      <c r="A94" s="41"/>
      <c r="B94" s="41">
        <v>6051</v>
      </c>
      <c r="C94" s="35" t="s">
        <v>263</v>
      </c>
      <c r="D94" s="176">
        <v>13875215</v>
      </c>
      <c r="E94" s="177">
        <v>13875225</v>
      </c>
      <c r="F94" s="178">
        <v>13875225</v>
      </c>
      <c r="G94" s="178">
        <v>14350948</v>
      </c>
      <c r="H94" s="37">
        <f>SUM(D94:G94)</f>
        <v>55976613</v>
      </c>
      <c r="I94" s="177">
        <v>55976613</v>
      </c>
      <c r="J94" s="37">
        <f>SUM(H94-I94)</f>
        <v>0</v>
      </c>
      <c r="K94" s="125">
        <f t="shared" si="22"/>
        <v>24.78753939614031</v>
      </c>
      <c r="L94" s="193"/>
      <c r="M94" s="194">
        <f t="shared" si="20"/>
        <v>49.575060927677065</v>
      </c>
    </row>
    <row r="95" spans="1:13" s="116" customFormat="1" ht="15.75">
      <c r="A95" s="43">
        <v>6100</v>
      </c>
      <c r="B95" s="43"/>
      <c r="C95" s="33" t="s">
        <v>113</v>
      </c>
      <c r="D95" s="108">
        <f aca="true" t="shared" si="29" ref="D95:I95">SUM(D96:D97)</f>
        <v>17945200</v>
      </c>
      <c r="E95" s="108">
        <f t="shared" si="29"/>
        <v>15615600</v>
      </c>
      <c r="F95" s="108">
        <f t="shared" si="29"/>
        <v>7939680</v>
      </c>
      <c r="G95" s="108">
        <f t="shared" si="29"/>
        <v>312431573</v>
      </c>
      <c r="H95" s="108">
        <f t="shared" si="29"/>
        <v>353932053</v>
      </c>
      <c r="I95" s="108">
        <f t="shared" si="29"/>
        <v>353932053</v>
      </c>
      <c r="J95" s="108">
        <f>SUM(J96:J97)</f>
        <v>0</v>
      </c>
      <c r="K95" s="125">
        <f t="shared" si="22"/>
        <v>4.412033289338731</v>
      </c>
      <c r="L95" s="193"/>
      <c r="M95" s="194">
        <f t="shared" si="20"/>
        <v>9.482272011119603</v>
      </c>
    </row>
    <row r="96" spans="1:13" ht="15.75">
      <c r="A96" s="41"/>
      <c r="B96" s="41">
        <v>6103</v>
      </c>
      <c r="C96" s="35" t="s">
        <v>195</v>
      </c>
      <c r="D96" s="178">
        <v>17945200</v>
      </c>
      <c r="E96" s="177">
        <v>15615600</v>
      </c>
      <c r="F96" s="178">
        <v>7939680</v>
      </c>
      <c r="G96" s="178">
        <v>7939680</v>
      </c>
      <c r="H96" s="37">
        <f>SUM(D96:G96)</f>
        <v>49440160</v>
      </c>
      <c r="I96" s="37">
        <v>49440160</v>
      </c>
      <c r="J96" s="37">
        <f>SUM(H96-I96)</f>
        <v>0</v>
      </c>
      <c r="K96" s="125">
        <f t="shared" si="22"/>
        <v>31.584849239970097</v>
      </c>
      <c r="L96" s="193"/>
      <c r="M96" s="194">
        <f t="shared" si="20"/>
        <v>67.88165734091476</v>
      </c>
    </row>
    <row r="97" spans="1:13" ht="15.75">
      <c r="A97" s="41"/>
      <c r="B97" s="41">
        <v>6105</v>
      </c>
      <c r="C97" s="35" t="s">
        <v>172</v>
      </c>
      <c r="D97" s="178"/>
      <c r="E97" s="177"/>
      <c r="F97" s="178"/>
      <c r="G97" s="179">
        <v>304491893</v>
      </c>
      <c r="H97" s="37">
        <f>SUM(D97:G97)</f>
        <v>304491893</v>
      </c>
      <c r="I97" s="177">
        <v>304491893</v>
      </c>
      <c r="J97" s="37">
        <f>SUM(H97-I97)</f>
        <v>0</v>
      </c>
      <c r="K97" s="125">
        <f t="shared" si="22"/>
        <v>0</v>
      </c>
      <c r="L97" s="193"/>
      <c r="M97" s="194">
        <f t="shared" si="20"/>
        <v>0</v>
      </c>
    </row>
    <row r="98" spans="1:13" ht="15.75">
      <c r="A98" s="41"/>
      <c r="B98" s="41">
        <v>6149</v>
      </c>
      <c r="C98" s="35" t="s">
        <v>245</v>
      </c>
      <c r="D98" s="109"/>
      <c r="E98" s="45"/>
      <c r="F98" s="109"/>
      <c r="G98" s="109">
        <v>46801470</v>
      </c>
      <c r="H98" s="37">
        <f>SUM(D98:G98)</f>
        <v>46801470</v>
      </c>
      <c r="I98" s="37">
        <v>46801470</v>
      </c>
      <c r="J98" s="37">
        <f>SUM(H98-I98)</f>
        <v>0</v>
      </c>
      <c r="K98" s="125">
        <f t="shared" si="22"/>
        <v>0</v>
      </c>
      <c r="L98" s="193"/>
      <c r="M98" s="194">
        <f t="shared" si="20"/>
        <v>0</v>
      </c>
    </row>
    <row r="99" spans="1:13" s="123" customFormat="1" ht="26.25">
      <c r="A99" s="43">
        <v>6150</v>
      </c>
      <c r="B99" s="43"/>
      <c r="C99" s="110" t="s">
        <v>285</v>
      </c>
      <c r="D99" s="108">
        <f aca="true" t="shared" si="30" ref="D99:J99">SUM(D100)</f>
        <v>0</v>
      </c>
      <c r="E99" s="108">
        <f t="shared" si="30"/>
        <v>0</v>
      </c>
      <c r="F99" s="108">
        <f t="shared" si="30"/>
        <v>0</v>
      </c>
      <c r="G99" s="108">
        <f t="shared" si="30"/>
        <v>0</v>
      </c>
      <c r="H99" s="108">
        <f t="shared" si="30"/>
        <v>0</v>
      </c>
      <c r="I99" s="108">
        <f t="shared" si="30"/>
        <v>0</v>
      </c>
      <c r="J99" s="108">
        <f t="shared" si="30"/>
        <v>0</v>
      </c>
      <c r="K99" s="125" t="e">
        <f t="shared" si="22"/>
        <v>#DIV/0!</v>
      </c>
      <c r="L99" s="193"/>
      <c r="M99" s="194" t="e">
        <f t="shared" si="20"/>
        <v>#DIV/0!</v>
      </c>
    </row>
    <row r="100" spans="1:13" ht="26.25">
      <c r="A100" s="41"/>
      <c r="B100" s="41">
        <v>6151</v>
      </c>
      <c r="C100" s="40" t="s">
        <v>286</v>
      </c>
      <c r="D100" s="36"/>
      <c r="E100" s="37"/>
      <c r="F100" s="37"/>
      <c r="G100" s="37"/>
      <c r="H100" s="37">
        <f>SUM(D100:G100)</f>
        <v>0</v>
      </c>
      <c r="I100" s="37"/>
      <c r="J100" s="37">
        <f>SUM(H100-I100)</f>
        <v>0</v>
      </c>
      <c r="K100" s="125" t="e">
        <f t="shared" si="22"/>
        <v>#DIV/0!</v>
      </c>
      <c r="L100" s="193"/>
      <c r="M100" s="194" t="e">
        <f t="shared" si="20"/>
        <v>#DIV/0!</v>
      </c>
    </row>
    <row r="101" spans="1:13" s="123" customFormat="1" ht="15.75">
      <c r="A101" s="43">
        <v>6250</v>
      </c>
      <c r="B101" s="43"/>
      <c r="C101" s="33" t="s">
        <v>114</v>
      </c>
      <c r="D101" s="108">
        <f>SUM(D102)</f>
        <v>0</v>
      </c>
      <c r="E101" s="44">
        <f>SUM(E102)</f>
        <v>0</v>
      </c>
      <c r="F101" s="108">
        <f>SUM(F102)</f>
        <v>0</v>
      </c>
      <c r="G101" s="108">
        <f>SUM(G102)</f>
        <v>0</v>
      </c>
      <c r="H101" s="108">
        <f>SUM(H102)</f>
        <v>0</v>
      </c>
      <c r="I101" s="44">
        <f>I102</f>
        <v>0</v>
      </c>
      <c r="J101" s="34">
        <f>SUM(J102)</f>
        <v>0</v>
      </c>
      <c r="K101" s="125" t="e">
        <f t="shared" si="22"/>
        <v>#DIV/0!</v>
      </c>
      <c r="L101" s="193"/>
      <c r="M101" s="194" t="e">
        <f t="shared" si="20"/>
        <v>#DIV/0!</v>
      </c>
    </row>
    <row r="102" spans="1:13" ht="15.75">
      <c r="A102" s="41"/>
      <c r="B102" s="41">
        <v>6254</v>
      </c>
      <c r="C102" s="35" t="s">
        <v>234</v>
      </c>
      <c r="D102" s="178"/>
      <c r="E102" s="177"/>
      <c r="F102" s="178"/>
      <c r="G102" s="178"/>
      <c r="H102" s="37">
        <f>SUM(D102:G102)</f>
        <v>0</v>
      </c>
      <c r="I102" s="177"/>
      <c r="J102" s="37">
        <f>SUM(H102-I102)</f>
        <v>0</v>
      </c>
      <c r="K102" s="125" t="e">
        <f t="shared" si="22"/>
        <v>#DIV/0!</v>
      </c>
      <c r="L102" s="193"/>
      <c r="M102" s="194" t="e">
        <f t="shared" si="20"/>
        <v>#DIV/0!</v>
      </c>
    </row>
    <row r="103" spans="1:13" s="181" customFormat="1" ht="15.75">
      <c r="A103" s="32">
        <v>6300</v>
      </c>
      <c r="B103" s="38"/>
      <c r="C103" s="33" t="s">
        <v>117</v>
      </c>
      <c r="D103" s="180">
        <f>SUM(D104:D106)</f>
        <v>0</v>
      </c>
      <c r="E103" s="180">
        <f aca="true" t="shared" si="31" ref="E103:J103">SUM(E104:E106)</f>
        <v>0</v>
      </c>
      <c r="F103" s="180">
        <f t="shared" si="31"/>
        <v>0</v>
      </c>
      <c r="G103" s="180">
        <f t="shared" si="31"/>
        <v>0</v>
      </c>
      <c r="H103" s="180">
        <f t="shared" si="31"/>
        <v>0</v>
      </c>
      <c r="I103" s="180">
        <f t="shared" si="31"/>
        <v>0</v>
      </c>
      <c r="J103" s="180">
        <f t="shared" si="31"/>
        <v>0</v>
      </c>
      <c r="K103" s="125" t="e">
        <f t="shared" si="22"/>
        <v>#DIV/0!</v>
      </c>
      <c r="L103" s="193"/>
      <c r="M103" s="194" t="e">
        <f t="shared" si="20"/>
        <v>#DIV/0!</v>
      </c>
    </row>
    <row r="104" spans="1:13" s="181" customFormat="1" ht="15.75">
      <c r="A104" s="39"/>
      <c r="B104" s="30">
        <v>6301</v>
      </c>
      <c r="C104" s="35" t="s">
        <v>118</v>
      </c>
      <c r="D104" s="178"/>
      <c r="E104" s="177"/>
      <c r="F104" s="178"/>
      <c r="G104" s="178"/>
      <c r="H104" s="114">
        <f>SUM(D104:G104)</f>
        <v>0</v>
      </c>
      <c r="I104" s="177"/>
      <c r="J104" s="114">
        <f>SUM(H104-I104)</f>
        <v>0</v>
      </c>
      <c r="K104" s="125" t="e">
        <f t="shared" si="22"/>
        <v>#DIV/0!</v>
      </c>
      <c r="L104" s="193"/>
      <c r="M104" s="194" t="e">
        <f t="shared" si="20"/>
        <v>#DIV/0!</v>
      </c>
    </row>
    <row r="105" spans="1:13" s="181" customFormat="1" ht="15.75">
      <c r="A105" s="39"/>
      <c r="B105" s="30">
        <v>6302</v>
      </c>
      <c r="C105" s="35" t="s">
        <v>119</v>
      </c>
      <c r="D105" s="178"/>
      <c r="E105" s="177"/>
      <c r="F105" s="178"/>
      <c r="G105" s="178"/>
      <c r="H105" s="114">
        <f>SUM(D105:G105)</f>
        <v>0</v>
      </c>
      <c r="I105" s="177"/>
      <c r="J105" s="114">
        <f>SUM(H105-I105)</f>
        <v>0</v>
      </c>
      <c r="K105" s="125" t="e">
        <f t="shared" si="22"/>
        <v>#DIV/0!</v>
      </c>
      <c r="L105" s="193"/>
      <c r="M105" s="194" t="e">
        <f t="shared" si="20"/>
        <v>#DIV/0!</v>
      </c>
    </row>
    <row r="106" spans="1:13" s="181" customFormat="1" ht="15.75">
      <c r="A106" s="39"/>
      <c r="B106" s="30">
        <v>6304</v>
      </c>
      <c r="C106" s="35" t="s">
        <v>177</v>
      </c>
      <c r="D106" s="178"/>
      <c r="E106" s="177"/>
      <c r="F106" s="178"/>
      <c r="G106" s="178"/>
      <c r="H106" s="114">
        <f>SUM(D106:G106)</f>
        <v>0</v>
      </c>
      <c r="I106" s="177"/>
      <c r="J106" s="114">
        <f>SUM(H106-I106)</f>
        <v>0</v>
      </c>
      <c r="K106" s="125" t="e">
        <f t="shared" si="22"/>
        <v>#DIV/0!</v>
      </c>
      <c r="L106" s="193"/>
      <c r="M106" s="194" t="e">
        <f t="shared" si="20"/>
        <v>#DIV/0!</v>
      </c>
    </row>
    <row r="107" spans="1:13" s="116" customFormat="1" ht="15.75">
      <c r="A107" s="43">
        <v>6400</v>
      </c>
      <c r="B107" s="43"/>
      <c r="C107" s="33" t="s">
        <v>14</v>
      </c>
      <c r="D107" s="108">
        <f aca="true" t="shared" si="32" ref="D107:J107">D108+D109</f>
        <v>17685900</v>
      </c>
      <c r="E107" s="108">
        <f t="shared" si="32"/>
        <v>17565000</v>
      </c>
      <c r="F107" s="108">
        <f t="shared" si="32"/>
        <v>18199500</v>
      </c>
      <c r="G107" s="108">
        <f t="shared" si="32"/>
        <v>18199500</v>
      </c>
      <c r="H107" s="108">
        <f t="shared" si="32"/>
        <v>71649900</v>
      </c>
      <c r="I107" s="108">
        <f t="shared" si="32"/>
        <v>71649900</v>
      </c>
      <c r="J107" s="108">
        <f t="shared" si="32"/>
        <v>0</v>
      </c>
      <c r="K107" s="125">
        <f t="shared" si="22"/>
        <v>24.51503770416986</v>
      </c>
      <c r="L107" s="193"/>
      <c r="M107" s="194">
        <f t="shared" si="20"/>
        <v>49.19881255940343</v>
      </c>
    </row>
    <row r="108" spans="1:13" s="118" customFormat="1" ht="15.75">
      <c r="A108" s="41"/>
      <c r="B108" s="41">
        <v>6401</v>
      </c>
      <c r="C108" s="35" t="s">
        <v>235</v>
      </c>
      <c r="D108" s="178"/>
      <c r="E108" s="177"/>
      <c r="F108" s="178"/>
      <c r="G108" s="178"/>
      <c r="H108" s="37">
        <f>SUM(D108:G108)</f>
        <v>0</v>
      </c>
      <c r="I108" s="177"/>
      <c r="J108" s="37">
        <f>SUM(H108-I108)</f>
        <v>0</v>
      </c>
      <c r="K108" s="125" t="e">
        <f t="shared" si="22"/>
        <v>#DIV/0!</v>
      </c>
      <c r="L108" s="193"/>
      <c r="M108" s="194" t="e">
        <f t="shared" si="20"/>
        <v>#DIV/0!</v>
      </c>
    </row>
    <row r="109" spans="1:13" ht="15.75">
      <c r="A109" s="41"/>
      <c r="B109" s="41">
        <v>6449</v>
      </c>
      <c r="C109" s="35" t="s">
        <v>179</v>
      </c>
      <c r="D109" s="178">
        <v>17685900</v>
      </c>
      <c r="E109" s="177">
        <v>17565000</v>
      </c>
      <c r="F109" s="178">
        <v>18199500</v>
      </c>
      <c r="G109" s="178">
        <v>18199500</v>
      </c>
      <c r="H109" s="37">
        <f>SUM(D109:G109)</f>
        <v>71649900</v>
      </c>
      <c r="I109" s="177">
        <v>71649900</v>
      </c>
      <c r="J109" s="37">
        <f>SUM(H109-I109)</f>
        <v>0</v>
      </c>
      <c r="K109" s="125">
        <f t="shared" si="22"/>
        <v>24.51503770416986</v>
      </c>
      <c r="L109" s="193"/>
      <c r="M109" s="194">
        <f t="shared" si="20"/>
        <v>49.19881255940343</v>
      </c>
    </row>
    <row r="110" spans="1:13" s="123" customFormat="1" ht="15.75">
      <c r="A110" s="43">
        <v>6550</v>
      </c>
      <c r="B110" s="43"/>
      <c r="C110" s="33" t="s">
        <v>126</v>
      </c>
      <c r="D110" s="108">
        <f aca="true" t="shared" si="33" ref="D110:J110">SUM(D111:D112)</f>
        <v>0</v>
      </c>
      <c r="E110" s="108">
        <f t="shared" si="33"/>
        <v>0</v>
      </c>
      <c r="F110" s="108">
        <f t="shared" si="33"/>
        <v>0</v>
      </c>
      <c r="G110" s="108">
        <f t="shared" si="33"/>
        <v>6600000</v>
      </c>
      <c r="H110" s="108">
        <f t="shared" si="33"/>
        <v>6600000</v>
      </c>
      <c r="I110" s="108">
        <f t="shared" si="33"/>
        <v>6600000</v>
      </c>
      <c r="J110" s="108">
        <f t="shared" si="33"/>
        <v>0</v>
      </c>
      <c r="K110" s="125">
        <f t="shared" si="22"/>
        <v>0</v>
      </c>
      <c r="L110" s="193"/>
      <c r="M110" s="194">
        <f t="shared" si="20"/>
        <v>0</v>
      </c>
    </row>
    <row r="111" spans="1:13" s="182" customFormat="1" ht="15.75">
      <c r="A111" s="41"/>
      <c r="B111" s="41">
        <v>6552</v>
      </c>
      <c r="C111" s="35" t="s">
        <v>287</v>
      </c>
      <c r="D111" s="36"/>
      <c r="E111" s="37"/>
      <c r="F111" s="37"/>
      <c r="G111" s="37">
        <v>6600000</v>
      </c>
      <c r="H111" s="37">
        <f>SUM(D111:G111)</f>
        <v>6600000</v>
      </c>
      <c r="I111" s="37">
        <v>6600000</v>
      </c>
      <c r="J111" s="37">
        <f>SUM(H111-I111)</f>
        <v>0</v>
      </c>
      <c r="K111" s="125">
        <f t="shared" si="22"/>
        <v>0</v>
      </c>
      <c r="L111" s="193"/>
      <c r="M111" s="194">
        <f t="shared" si="20"/>
        <v>0</v>
      </c>
    </row>
    <row r="112" spans="1:13" ht="15.75">
      <c r="A112" s="41"/>
      <c r="B112" s="41">
        <v>6599</v>
      </c>
      <c r="C112" s="35" t="s">
        <v>159</v>
      </c>
      <c r="D112" s="36"/>
      <c r="E112" s="37"/>
      <c r="F112" s="37"/>
      <c r="G112" s="37"/>
      <c r="H112" s="37">
        <f>SUM(D112:G112)</f>
        <v>0</v>
      </c>
      <c r="I112" s="37"/>
      <c r="J112" s="37">
        <f>SUM(H112-I112)</f>
        <v>0</v>
      </c>
      <c r="K112" s="125" t="e">
        <f t="shared" si="22"/>
        <v>#DIV/0!</v>
      </c>
      <c r="L112" s="193"/>
      <c r="M112" s="194" t="e">
        <f t="shared" si="20"/>
        <v>#DIV/0!</v>
      </c>
    </row>
    <row r="113" spans="1:13" s="123" customFormat="1" ht="15.75">
      <c r="A113" s="43">
        <v>6650</v>
      </c>
      <c r="B113" s="43"/>
      <c r="C113" s="33" t="s">
        <v>132</v>
      </c>
      <c r="D113" s="108">
        <f aca="true" t="shared" si="34" ref="D113:J113">SUM(D114:D115)</f>
        <v>0</v>
      </c>
      <c r="E113" s="44">
        <f t="shared" si="34"/>
        <v>0</v>
      </c>
      <c r="F113" s="108">
        <f t="shared" si="34"/>
        <v>0</v>
      </c>
      <c r="G113" s="108">
        <f t="shared" si="34"/>
        <v>0</v>
      </c>
      <c r="H113" s="44">
        <f t="shared" si="34"/>
        <v>0</v>
      </c>
      <c r="I113" s="44">
        <f t="shared" si="34"/>
        <v>0</v>
      </c>
      <c r="J113" s="44">
        <f t="shared" si="34"/>
        <v>0</v>
      </c>
      <c r="K113" s="125" t="e">
        <f t="shared" si="22"/>
        <v>#DIV/0!</v>
      </c>
      <c r="L113" s="193"/>
      <c r="M113" s="194" t="e">
        <f t="shared" si="20"/>
        <v>#DIV/0!</v>
      </c>
    </row>
    <row r="114" spans="1:13" ht="15.75">
      <c r="A114" s="41"/>
      <c r="B114" s="41">
        <v>6657</v>
      </c>
      <c r="C114" s="35" t="s">
        <v>230</v>
      </c>
      <c r="D114" s="36"/>
      <c r="E114" s="37"/>
      <c r="F114" s="37"/>
      <c r="G114" s="37"/>
      <c r="H114" s="37">
        <f>SUM(D114:G114)</f>
        <v>0</v>
      </c>
      <c r="I114" s="37"/>
      <c r="J114" s="37">
        <f>SUM(H114-I114)</f>
        <v>0</v>
      </c>
      <c r="K114" s="125" t="e">
        <f t="shared" si="22"/>
        <v>#DIV/0!</v>
      </c>
      <c r="L114" s="193"/>
      <c r="M114" s="194" t="e">
        <f t="shared" si="20"/>
        <v>#DIV/0!</v>
      </c>
    </row>
    <row r="115" spans="1:13" ht="15.75">
      <c r="A115" s="41"/>
      <c r="B115" s="41">
        <v>6699</v>
      </c>
      <c r="C115" s="35" t="s">
        <v>236</v>
      </c>
      <c r="D115" s="36"/>
      <c r="E115" s="37"/>
      <c r="F115" s="37"/>
      <c r="G115" s="37"/>
      <c r="H115" s="37">
        <f>SUM(D115:G115)</f>
        <v>0</v>
      </c>
      <c r="I115" s="37"/>
      <c r="J115" s="37">
        <f>SUM(H115-I115)</f>
        <v>0</v>
      </c>
      <c r="K115" s="125" t="e">
        <f t="shared" si="22"/>
        <v>#DIV/0!</v>
      </c>
      <c r="L115" s="193"/>
      <c r="M115" s="194" t="e">
        <f t="shared" si="20"/>
        <v>#DIV/0!</v>
      </c>
    </row>
    <row r="116" spans="1:13" s="116" customFormat="1" ht="15.75">
      <c r="A116" s="43">
        <v>6750</v>
      </c>
      <c r="B116" s="43"/>
      <c r="C116" s="33" t="s">
        <v>157</v>
      </c>
      <c r="D116" s="108">
        <f aca="true" t="shared" si="35" ref="D116:J116">SUM(D117:D118)</f>
        <v>0</v>
      </c>
      <c r="E116" s="108">
        <f t="shared" si="35"/>
        <v>0</v>
      </c>
      <c r="F116" s="108">
        <f t="shared" si="35"/>
        <v>0</v>
      </c>
      <c r="G116" s="108">
        <f t="shared" si="35"/>
        <v>0</v>
      </c>
      <c r="H116" s="108">
        <f t="shared" si="35"/>
        <v>0</v>
      </c>
      <c r="I116" s="108">
        <f t="shared" si="35"/>
        <v>0</v>
      </c>
      <c r="J116" s="108">
        <f t="shared" si="35"/>
        <v>0</v>
      </c>
      <c r="K116" s="125" t="e">
        <f t="shared" si="22"/>
        <v>#DIV/0!</v>
      </c>
      <c r="L116" s="193"/>
      <c r="M116" s="194" t="e">
        <f t="shared" si="20"/>
        <v>#DIV/0!</v>
      </c>
    </row>
    <row r="117" spans="1:13" s="118" customFormat="1" ht="15.75">
      <c r="A117" s="41"/>
      <c r="B117" s="41">
        <v>6757</v>
      </c>
      <c r="C117" s="35" t="s">
        <v>288</v>
      </c>
      <c r="D117" s="36"/>
      <c r="E117" s="37"/>
      <c r="F117" s="37"/>
      <c r="G117" s="37"/>
      <c r="H117" s="37">
        <f>SUM(D117:G117)</f>
        <v>0</v>
      </c>
      <c r="I117" s="37"/>
      <c r="J117" s="37">
        <f>SUM(H117-I117)</f>
        <v>0</v>
      </c>
      <c r="K117" s="125" t="e">
        <f t="shared" si="22"/>
        <v>#DIV/0!</v>
      </c>
      <c r="L117" s="193"/>
      <c r="M117" s="194" t="e">
        <f t="shared" si="20"/>
        <v>#DIV/0!</v>
      </c>
    </row>
    <row r="118" spans="1:13" ht="15.75">
      <c r="A118" s="41"/>
      <c r="B118" s="41">
        <v>6758</v>
      </c>
      <c r="C118" s="35" t="s">
        <v>158</v>
      </c>
      <c r="D118" s="36"/>
      <c r="E118" s="37"/>
      <c r="F118" s="37"/>
      <c r="G118" s="37"/>
      <c r="H118" s="37">
        <f>SUM(D118:G118)</f>
        <v>0</v>
      </c>
      <c r="I118" s="37"/>
      <c r="J118" s="37">
        <f>SUM(H118-I118)</f>
        <v>0</v>
      </c>
      <c r="K118" s="125" t="e">
        <f t="shared" si="22"/>
        <v>#DIV/0!</v>
      </c>
      <c r="L118" s="193"/>
      <c r="M118" s="194" t="e">
        <f t="shared" si="20"/>
        <v>#DIV/0!</v>
      </c>
    </row>
    <row r="119" spans="1:13" ht="23.25" customHeight="1">
      <c r="A119" s="99">
        <v>6900</v>
      </c>
      <c r="B119" s="99"/>
      <c r="C119" s="100" t="s">
        <v>190</v>
      </c>
      <c r="D119" s="108">
        <f aca="true" t="shared" si="36" ref="D119:J119">SUM(D120:D121)</f>
        <v>0</v>
      </c>
      <c r="E119" s="108">
        <f t="shared" si="36"/>
        <v>0</v>
      </c>
      <c r="F119" s="108">
        <f t="shared" si="36"/>
        <v>0</v>
      </c>
      <c r="G119" s="108">
        <f t="shared" si="36"/>
        <v>0</v>
      </c>
      <c r="H119" s="108">
        <f t="shared" si="36"/>
        <v>0</v>
      </c>
      <c r="I119" s="108">
        <f t="shared" si="36"/>
        <v>0</v>
      </c>
      <c r="J119" s="108">
        <f t="shared" si="36"/>
        <v>0</v>
      </c>
      <c r="K119" s="125" t="e">
        <f t="shared" si="22"/>
        <v>#DIV/0!</v>
      </c>
      <c r="L119" s="193"/>
      <c r="M119" s="194" t="e">
        <f t="shared" si="20"/>
        <v>#DIV/0!</v>
      </c>
    </row>
    <row r="120" spans="1:13" ht="23.25" customHeight="1">
      <c r="A120" s="99"/>
      <c r="B120" s="103">
        <v>6907</v>
      </c>
      <c r="C120" s="104" t="s">
        <v>142</v>
      </c>
      <c r="D120" s="36"/>
      <c r="E120" s="37"/>
      <c r="F120" s="37"/>
      <c r="G120" s="37"/>
      <c r="H120" s="37">
        <f>SUM(D120:G120)</f>
        <v>0</v>
      </c>
      <c r="I120" s="37"/>
      <c r="J120" s="37">
        <f>SUM(H120-I120)</f>
        <v>0</v>
      </c>
      <c r="K120" s="125" t="e">
        <f t="shared" si="22"/>
        <v>#DIV/0!</v>
      </c>
      <c r="L120" s="193"/>
      <c r="M120" s="194" t="e">
        <f t="shared" si="20"/>
        <v>#DIV/0!</v>
      </c>
    </row>
    <row r="121" spans="1:13" ht="23.25" customHeight="1">
      <c r="A121" s="103"/>
      <c r="B121" s="183">
        <v>6949</v>
      </c>
      <c r="C121" s="104" t="s">
        <v>232</v>
      </c>
      <c r="D121" s="36"/>
      <c r="E121" s="37"/>
      <c r="F121" s="37"/>
      <c r="G121" s="37"/>
      <c r="H121" s="37">
        <f>SUM(D121:G121)</f>
        <v>0</v>
      </c>
      <c r="I121" s="37"/>
      <c r="J121" s="37">
        <f>SUM(H121-I121)</f>
        <v>0</v>
      </c>
      <c r="K121" s="125" t="e">
        <f t="shared" si="22"/>
        <v>#DIV/0!</v>
      </c>
      <c r="L121" s="193"/>
      <c r="M121" s="194" t="e">
        <f t="shared" si="20"/>
        <v>#DIV/0!</v>
      </c>
    </row>
    <row r="122" spans="1:13" s="116" customFormat="1" ht="15.75">
      <c r="A122" s="32">
        <v>6900</v>
      </c>
      <c r="B122" s="32"/>
      <c r="C122" s="33" t="s">
        <v>273</v>
      </c>
      <c r="D122" s="96">
        <f aca="true" t="shared" si="37" ref="D122:J122">SUM(D123:D126)</f>
        <v>0</v>
      </c>
      <c r="E122" s="96">
        <f t="shared" si="37"/>
        <v>0</v>
      </c>
      <c r="F122" s="96">
        <f t="shared" si="37"/>
        <v>0</v>
      </c>
      <c r="G122" s="96">
        <f t="shared" si="37"/>
        <v>98500000</v>
      </c>
      <c r="H122" s="96">
        <f t="shared" si="37"/>
        <v>98500000</v>
      </c>
      <c r="I122" s="96">
        <f t="shared" si="37"/>
        <v>98500000</v>
      </c>
      <c r="J122" s="96">
        <f t="shared" si="37"/>
        <v>0</v>
      </c>
      <c r="K122" s="125">
        <f t="shared" si="22"/>
        <v>0</v>
      </c>
      <c r="L122" s="193"/>
      <c r="M122" s="194">
        <f t="shared" si="20"/>
        <v>0</v>
      </c>
    </row>
    <row r="123" spans="1:13" s="116" customFormat="1" ht="15.75">
      <c r="A123" s="32"/>
      <c r="B123" s="30">
        <v>6954</v>
      </c>
      <c r="C123" s="35" t="s">
        <v>270</v>
      </c>
      <c r="D123" s="166"/>
      <c r="E123" s="114"/>
      <c r="F123" s="166"/>
      <c r="G123" s="166">
        <v>98500000</v>
      </c>
      <c r="H123" s="37">
        <f>SUM(D123:G123)</f>
        <v>98500000</v>
      </c>
      <c r="I123" s="114">
        <v>98500000</v>
      </c>
      <c r="J123" s="37">
        <f>SUM(H123-I123)</f>
        <v>0</v>
      </c>
      <c r="K123" s="125">
        <f t="shared" si="22"/>
        <v>0</v>
      </c>
      <c r="L123" s="193"/>
      <c r="M123" s="194">
        <f t="shared" si="20"/>
        <v>0</v>
      </c>
    </row>
    <row r="124" spans="1:13" s="116" customFormat="1" ht="15.75">
      <c r="A124" s="32"/>
      <c r="B124" s="30">
        <v>6955</v>
      </c>
      <c r="C124" s="35" t="s">
        <v>271</v>
      </c>
      <c r="D124" s="169"/>
      <c r="E124" s="115"/>
      <c r="F124" s="169"/>
      <c r="G124" s="169"/>
      <c r="H124" s="37">
        <f>SUM(D124:G124)</f>
        <v>0</v>
      </c>
      <c r="I124" s="37"/>
      <c r="J124" s="37">
        <f>SUM(H124-I124)</f>
        <v>0</v>
      </c>
      <c r="K124" s="125" t="e">
        <f t="shared" si="22"/>
        <v>#DIV/0!</v>
      </c>
      <c r="L124" s="193"/>
      <c r="M124" s="194" t="e">
        <f t="shared" si="20"/>
        <v>#DIV/0!</v>
      </c>
    </row>
    <row r="125" spans="1:13" ht="15.75">
      <c r="A125" s="30"/>
      <c r="B125" s="30">
        <v>6956</v>
      </c>
      <c r="C125" s="35" t="s">
        <v>274</v>
      </c>
      <c r="D125" s="166"/>
      <c r="E125" s="114"/>
      <c r="F125" s="166"/>
      <c r="G125" s="166"/>
      <c r="H125" s="37">
        <f>SUM(D125:G125)</f>
        <v>0</v>
      </c>
      <c r="I125" s="37"/>
      <c r="J125" s="37">
        <f>SUM(H125-I125)</f>
        <v>0</v>
      </c>
      <c r="K125" s="125" t="e">
        <f t="shared" si="22"/>
        <v>#DIV/0!</v>
      </c>
      <c r="L125" s="193"/>
      <c r="M125" s="194" t="e">
        <f t="shared" si="20"/>
        <v>#DIV/0!</v>
      </c>
    </row>
    <row r="126" spans="1:13" ht="15.75">
      <c r="A126" s="30"/>
      <c r="B126" s="30">
        <v>6949</v>
      </c>
      <c r="C126" s="35" t="s">
        <v>275</v>
      </c>
      <c r="D126" s="166"/>
      <c r="E126" s="114"/>
      <c r="F126" s="166"/>
      <c r="G126" s="166"/>
      <c r="H126" s="37">
        <f>SUM(D126:G126)</f>
        <v>0</v>
      </c>
      <c r="I126" s="37"/>
      <c r="J126" s="37">
        <f>SUM(H126-I126)</f>
        <v>0</v>
      </c>
      <c r="K126" s="125" t="e">
        <f t="shared" si="22"/>
        <v>#DIV/0!</v>
      </c>
      <c r="L126" s="193"/>
      <c r="M126" s="194" t="e">
        <f t="shared" si="20"/>
        <v>#DIV/0!</v>
      </c>
    </row>
    <row r="127" spans="1:13" s="117" customFormat="1" ht="15.75">
      <c r="A127" s="43">
        <v>7000</v>
      </c>
      <c r="B127" s="43"/>
      <c r="C127" s="33" t="s">
        <v>146</v>
      </c>
      <c r="D127" s="108">
        <f aca="true" t="shared" si="38" ref="D127:J127">SUM(D128:D130)</f>
        <v>0</v>
      </c>
      <c r="E127" s="108">
        <f t="shared" si="38"/>
        <v>0</v>
      </c>
      <c r="F127" s="108">
        <f t="shared" si="38"/>
        <v>1800000</v>
      </c>
      <c r="G127" s="108">
        <f t="shared" si="38"/>
        <v>0</v>
      </c>
      <c r="H127" s="108">
        <f t="shared" si="38"/>
        <v>1800000</v>
      </c>
      <c r="I127" s="108">
        <f t="shared" si="38"/>
        <v>1800000</v>
      </c>
      <c r="J127" s="108">
        <f t="shared" si="38"/>
        <v>0</v>
      </c>
      <c r="K127" s="125">
        <f t="shared" si="22"/>
        <v>0</v>
      </c>
      <c r="L127" s="193"/>
      <c r="M127" s="194">
        <f t="shared" si="20"/>
        <v>0</v>
      </c>
    </row>
    <row r="128" spans="1:13" s="117" customFormat="1" ht="15.75">
      <c r="A128" s="43"/>
      <c r="B128" s="42">
        <v>7001</v>
      </c>
      <c r="C128" s="35" t="s">
        <v>278</v>
      </c>
      <c r="D128" s="180"/>
      <c r="E128" s="180"/>
      <c r="F128" s="180"/>
      <c r="G128" s="180"/>
      <c r="H128" s="37">
        <f>SUM(D128:G128)</f>
        <v>0</v>
      </c>
      <c r="I128" s="37"/>
      <c r="J128" s="37">
        <f>SUM(H128-I128)</f>
        <v>0</v>
      </c>
      <c r="K128" s="125" t="e">
        <f t="shared" si="22"/>
        <v>#DIV/0!</v>
      </c>
      <c r="L128" s="193"/>
      <c r="M128" s="194" t="e">
        <f t="shared" si="20"/>
        <v>#DIV/0!</v>
      </c>
    </row>
    <row r="129" spans="1:13" s="118" customFormat="1" ht="15.75">
      <c r="A129" s="41"/>
      <c r="B129" s="41">
        <v>7004</v>
      </c>
      <c r="C129" s="35" t="s">
        <v>192</v>
      </c>
      <c r="D129" s="178"/>
      <c r="E129" s="177"/>
      <c r="F129" s="178">
        <v>1800000</v>
      </c>
      <c r="G129" s="178"/>
      <c r="H129" s="37">
        <f>SUM(D129:G129)</f>
        <v>1800000</v>
      </c>
      <c r="I129" s="177">
        <v>1800000</v>
      </c>
      <c r="J129" s="37">
        <f>SUM(H129-I129)</f>
        <v>0</v>
      </c>
      <c r="K129" s="125">
        <f t="shared" si="22"/>
        <v>0</v>
      </c>
      <c r="L129" s="193"/>
      <c r="M129" s="194">
        <f t="shared" si="20"/>
        <v>0</v>
      </c>
    </row>
    <row r="130" spans="1:13" ht="15.75">
      <c r="A130" s="41"/>
      <c r="B130" s="41">
        <v>7049</v>
      </c>
      <c r="C130" s="35" t="s">
        <v>155</v>
      </c>
      <c r="D130" s="178"/>
      <c r="E130" s="177"/>
      <c r="F130" s="178"/>
      <c r="G130" s="178"/>
      <c r="H130" s="37">
        <f>SUM(D130:G130)</f>
        <v>0</v>
      </c>
      <c r="I130" s="37"/>
      <c r="J130" s="37">
        <f>SUM(H130-I130)</f>
        <v>0</v>
      </c>
      <c r="K130" s="125" t="e">
        <f t="shared" si="22"/>
        <v>#DIV/0!</v>
      </c>
      <c r="L130" s="193"/>
      <c r="M130" s="194" t="e">
        <f t="shared" si="20"/>
        <v>#DIV/0!</v>
      </c>
    </row>
    <row r="131" spans="1:13" s="116" customFormat="1" ht="15.75">
      <c r="A131" s="43">
        <v>7750</v>
      </c>
      <c r="B131" s="43"/>
      <c r="C131" s="33" t="s">
        <v>140</v>
      </c>
      <c r="D131" s="108">
        <f aca="true" t="shared" si="39" ref="D131:J131">SUM(D132:D133)</f>
        <v>84000000</v>
      </c>
      <c r="E131" s="44">
        <f t="shared" si="39"/>
        <v>0</v>
      </c>
      <c r="F131" s="108">
        <f t="shared" si="39"/>
        <v>30100000</v>
      </c>
      <c r="G131" s="108">
        <f t="shared" si="39"/>
        <v>19100000</v>
      </c>
      <c r="H131" s="44">
        <f t="shared" si="39"/>
        <v>133200000</v>
      </c>
      <c r="I131" s="44">
        <f t="shared" si="39"/>
        <v>133200000</v>
      </c>
      <c r="J131" s="44">
        <f t="shared" si="39"/>
        <v>0</v>
      </c>
      <c r="K131" s="125">
        <f t="shared" si="22"/>
        <v>0</v>
      </c>
      <c r="L131" s="193"/>
      <c r="M131" s="194">
        <f t="shared" si="20"/>
        <v>63.06306306306306</v>
      </c>
    </row>
    <row r="132" spans="1:13" s="118" customFormat="1" ht="15.75">
      <c r="A132" s="41"/>
      <c r="B132" s="41">
        <v>7766</v>
      </c>
      <c r="C132" s="35" t="s">
        <v>196</v>
      </c>
      <c r="D132" s="178"/>
      <c r="E132" s="177"/>
      <c r="F132" s="178"/>
      <c r="G132" s="178"/>
      <c r="H132" s="37">
        <f>SUM(D132:G132)</f>
        <v>0</v>
      </c>
      <c r="I132" s="177"/>
      <c r="J132" s="37">
        <f>SUM(H132-I132)</f>
        <v>0</v>
      </c>
      <c r="K132" s="125" t="e">
        <f t="shared" si="22"/>
        <v>#DIV/0!</v>
      </c>
      <c r="L132" s="193"/>
      <c r="M132" s="194" t="e">
        <f t="shared" si="20"/>
        <v>#DIV/0!</v>
      </c>
    </row>
    <row r="133" spans="1:13" ht="15.75">
      <c r="A133" s="41"/>
      <c r="B133" s="41">
        <v>7799</v>
      </c>
      <c r="C133" s="35" t="s">
        <v>16</v>
      </c>
      <c r="D133" s="178">
        <v>84000000</v>
      </c>
      <c r="E133" s="177"/>
      <c r="F133" s="178">
        <v>30100000</v>
      </c>
      <c r="G133" s="178">
        <v>19100000</v>
      </c>
      <c r="H133" s="37">
        <f>SUM(D133:G133)</f>
        <v>133200000</v>
      </c>
      <c r="I133" s="177">
        <v>133200000</v>
      </c>
      <c r="J133" s="37">
        <f>SUM(H133-I133)</f>
        <v>0</v>
      </c>
      <c r="K133" s="125">
        <f t="shared" si="22"/>
        <v>0</v>
      </c>
      <c r="L133" s="193"/>
      <c r="M133" s="194">
        <f t="shared" si="20"/>
        <v>63.06306306306306</v>
      </c>
    </row>
    <row r="134" spans="1:13" ht="15.75">
      <c r="A134" s="200"/>
      <c r="B134" s="200"/>
      <c r="C134" s="200"/>
      <c r="D134" s="107">
        <f aca="true" t="shared" si="40" ref="D134:J134">SUM(D5+D92)</f>
        <v>1688244795</v>
      </c>
      <c r="E134" s="47">
        <f t="shared" si="40"/>
        <v>1673675135</v>
      </c>
      <c r="F134" s="107">
        <f t="shared" si="40"/>
        <v>1910205762</v>
      </c>
      <c r="G134" s="107">
        <f t="shared" si="40"/>
        <v>2686294259</v>
      </c>
      <c r="H134" s="47">
        <f t="shared" si="40"/>
        <v>7958419951</v>
      </c>
      <c r="I134" s="47">
        <f t="shared" si="40"/>
        <v>7959835951</v>
      </c>
      <c r="J134" s="47">
        <f t="shared" si="40"/>
        <v>-1416000</v>
      </c>
      <c r="K134" s="125">
        <f t="shared" si="22"/>
        <v>21.026502873966077</v>
      </c>
      <c r="L134" s="193"/>
      <c r="M134" s="194">
        <f>SUM(D134:E134)/I134*100</f>
        <v>42.23604544987688</v>
      </c>
    </row>
    <row r="135" spans="1:20" ht="15.75">
      <c r="A135" s="48"/>
      <c r="B135" s="48"/>
      <c r="C135" s="50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1"/>
      <c r="P135" s="51"/>
      <c r="Q135" s="112"/>
      <c r="R135" s="112"/>
      <c r="S135" s="112"/>
      <c r="T135" s="48"/>
    </row>
    <row r="136" spans="1:20" ht="15.75">
      <c r="A136" s="48"/>
      <c r="B136" s="48"/>
      <c r="C136" s="50" t="s">
        <v>289</v>
      </c>
      <c r="D136" s="49"/>
      <c r="E136" s="49"/>
      <c r="F136" s="49"/>
      <c r="G136" s="49"/>
      <c r="H136" s="205" t="s">
        <v>290</v>
      </c>
      <c r="I136" s="205"/>
      <c r="J136" s="49"/>
      <c r="K136" s="49"/>
      <c r="L136" s="49"/>
      <c r="M136" s="49"/>
      <c r="N136" s="49"/>
      <c r="O136" s="51"/>
      <c r="P136" s="49" t="s">
        <v>291</v>
      </c>
      <c r="Q136" s="112"/>
      <c r="R136" s="112"/>
      <c r="S136" s="112"/>
      <c r="T136" s="48"/>
    </row>
    <row r="137" spans="1:12" ht="15.75">
      <c r="A137" s="48"/>
      <c r="B137" s="48"/>
      <c r="C137" s="50"/>
      <c r="D137" s="49"/>
      <c r="E137" s="49"/>
      <c r="F137" s="49"/>
      <c r="G137" s="184"/>
      <c r="H137" s="51"/>
      <c r="I137" s="51"/>
      <c r="J137" s="112"/>
      <c r="K137" s="48"/>
      <c r="L137" s="48"/>
    </row>
    <row r="138" spans="1:12" ht="15.75">
      <c r="A138" s="48"/>
      <c r="B138" s="48"/>
      <c r="C138" s="111"/>
      <c r="D138" s="51"/>
      <c r="E138" s="51"/>
      <c r="F138" s="51"/>
      <c r="G138" s="51"/>
      <c r="H138" s="51"/>
      <c r="I138" s="51"/>
      <c r="J138" s="112"/>
      <c r="K138" s="48"/>
      <c r="L138" s="48"/>
    </row>
    <row r="139" spans="1:12" ht="15.75">
      <c r="A139" s="48"/>
      <c r="B139" s="48"/>
      <c r="C139" s="111"/>
      <c r="D139" s="51"/>
      <c r="E139" s="51"/>
      <c r="F139" s="51"/>
      <c r="G139" s="51"/>
      <c r="H139" s="51"/>
      <c r="I139" s="51"/>
      <c r="J139" s="112"/>
      <c r="K139" s="48"/>
      <c r="L139" s="48"/>
    </row>
    <row r="140" spans="1:12" ht="15.75">
      <c r="A140" s="48"/>
      <c r="B140" s="48"/>
      <c r="C140" s="159"/>
      <c r="D140" s="51"/>
      <c r="E140" s="51"/>
      <c r="F140" s="51"/>
      <c r="G140" s="51"/>
      <c r="H140" s="51"/>
      <c r="I140" s="51"/>
      <c r="J140" s="112"/>
      <c r="K140" s="48"/>
      <c r="L140" s="48"/>
    </row>
    <row r="141" spans="1:12" ht="15.75">
      <c r="A141" s="48"/>
      <c r="B141" s="48"/>
      <c r="C141" s="159"/>
      <c r="D141" s="51"/>
      <c r="E141" s="51"/>
      <c r="F141" s="51"/>
      <c r="G141" s="51"/>
      <c r="H141" s="51"/>
      <c r="I141" s="51"/>
      <c r="J141" s="112"/>
      <c r="K141" s="48"/>
      <c r="L141" s="48"/>
    </row>
    <row r="142" spans="1:12" ht="15.75">
      <c r="A142" s="48"/>
      <c r="B142" s="48"/>
      <c r="C142" s="159"/>
      <c r="D142" s="51"/>
      <c r="E142" s="51"/>
      <c r="F142" s="51"/>
      <c r="G142" s="51"/>
      <c r="H142" s="51"/>
      <c r="I142" s="51"/>
      <c r="J142" s="112"/>
      <c r="K142" s="48"/>
      <c r="L142" s="48"/>
    </row>
    <row r="143" spans="1:12" ht="15.75">
      <c r="A143" s="48"/>
      <c r="B143" s="48"/>
      <c r="C143" s="159"/>
      <c r="D143" s="51"/>
      <c r="E143" s="51"/>
      <c r="F143" s="51"/>
      <c r="G143" s="51"/>
      <c r="H143" s="51"/>
      <c r="I143" s="51"/>
      <c r="J143" s="112"/>
      <c r="K143" s="48"/>
      <c r="L143" s="48"/>
    </row>
    <row r="144" spans="1:12" ht="15.75">
      <c r="A144" s="48"/>
      <c r="B144" s="48"/>
      <c r="C144" s="159"/>
      <c r="D144" s="51"/>
      <c r="E144" s="51"/>
      <c r="F144" s="51"/>
      <c r="G144" s="51"/>
      <c r="H144" s="51"/>
      <c r="I144" s="51"/>
      <c r="J144" s="112"/>
      <c r="K144" s="48"/>
      <c r="L144" s="48"/>
    </row>
    <row r="145" spans="1:12" ht="15.75">
      <c r="A145" s="48"/>
      <c r="B145" s="48"/>
      <c r="C145" s="159"/>
      <c r="D145" s="51"/>
      <c r="E145" s="51"/>
      <c r="F145" s="51"/>
      <c r="G145" s="51"/>
      <c r="H145" s="51"/>
      <c r="I145" s="51"/>
      <c r="J145" s="112"/>
      <c r="K145" s="48"/>
      <c r="L145" s="48"/>
    </row>
    <row r="146" spans="1:12" ht="15.75">
      <c r="A146" s="48"/>
      <c r="B146" s="48"/>
      <c r="C146" s="159"/>
      <c r="D146" s="51"/>
      <c r="E146" s="51"/>
      <c r="F146" s="51"/>
      <c r="G146" s="51"/>
      <c r="H146" s="51"/>
      <c r="I146" s="51"/>
      <c r="J146" s="112"/>
      <c r="K146" s="48"/>
      <c r="L146" s="48"/>
    </row>
    <row r="147" spans="1:12" ht="15.75">
      <c r="A147" s="48"/>
      <c r="B147" s="48"/>
      <c r="C147" s="159"/>
      <c r="D147" s="51"/>
      <c r="E147" s="51"/>
      <c r="F147" s="51"/>
      <c r="G147" s="51"/>
      <c r="H147" s="51"/>
      <c r="I147" s="51"/>
      <c r="J147" s="112"/>
      <c r="K147" s="48"/>
      <c r="L147" s="48"/>
    </row>
    <row r="148" spans="1:12" ht="15.75">
      <c r="A148" s="48"/>
      <c r="B148" s="48"/>
      <c r="C148" s="159"/>
      <c r="D148" s="51"/>
      <c r="E148" s="51"/>
      <c r="F148" s="51"/>
      <c r="G148" s="51"/>
      <c r="H148" s="51"/>
      <c r="I148" s="51"/>
      <c r="J148" s="112"/>
      <c r="K148" s="48"/>
      <c r="L148" s="48"/>
    </row>
    <row r="149" spans="1:12" ht="15.75">
      <c r="A149" s="48"/>
      <c r="B149" s="48"/>
      <c r="C149" s="159"/>
      <c r="D149" s="51"/>
      <c r="E149" s="51"/>
      <c r="F149" s="51"/>
      <c r="G149" s="51"/>
      <c r="H149" s="51"/>
      <c r="I149" s="51"/>
      <c r="J149" s="112"/>
      <c r="K149" s="48"/>
      <c r="L149" s="48"/>
    </row>
    <row r="150" spans="1:12" ht="15.75">
      <c r="A150" s="48"/>
      <c r="B150" s="48"/>
      <c r="C150" s="159"/>
      <c r="D150" s="51"/>
      <c r="E150" s="51"/>
      <c r="F150" s="51"/>
      <c r="G150" s="51"/>
      <c r="H150" s="51"/>
      <c r="I150" s="51"/>
      <c r="J150" s="112"/>
      <c r="K150" s="48"/>
      <c r="L150" s="48"/>
    </row>
    <row r="151" spans="1:12" ht="15.75">
      <c r="A151" s="48"/>
      <c r="B151" s="48"/>
      <c r="C151" s="159"/>
      <c r="D151" s="51"/>
      <c r="E151" s="51"/>
      <c r="F151" s="51"/>
      <c r="G151" s="51"/>
      <c r="H151" s="51"/>
      <c r="I151" s="51"/>
      <c r="J151" s="112"/>
      <c r="K151" s="48"/>
      <c r="L151" s="48"/>
    </row>
    <row r="152" spans="1:12" ht="15.75">
      <c r="A152" s="48"/>
      <c r="B152" s="48"/>
      <c r="C152" s="159"/>
      <c r="D152" s="51"/>
      <c r="E152" s="51"/>
      <c r="F152" s="51"/>
      <c r="G152" s="51"/>
      <c r="H152" s="51"/>
      <c r="I152" s="51"/>
      <c r="J152" s="112"/>
      <c r="K152" s="48"/>
      <c r="L152" s="48"/>
    </row>
    <row r="153" spans="1:12" ht="15.75">
      <c r="A153" s="48"/>
      <c r="B153" s="48"/>
      <c r="C153" s="159"/>
      <c r="D153" s="51"/>
      <c r="E153" s="51"/>
      <c r="F153" s="51"/>
      <c r="G153" s="51"/>
      <c r="H153" s="51"/>
      <c r="I153" s="51"/>
      <c r="J153" s="112"/>
      <c r="K153" s="48"/>
      <c r="L153" s="48"/>
    </row>
    <row r="154" spans="1:12" ht="15.75">
      <c r="A154" s="48"/>
      <c r="B154" s="48"/>
      <c r="C154" s="159"/>
      <c r="D154" s="51"/>
      <c r="E154" s="51"/>
      <c r="F154" s="51"/>
      <c r="G154" s="51"/>
      <c r="H154" s="51"/>
      <c r="I154" s="51"/>
      <c r="J154" s="112"/>
      <c r="K154" s="48"/>
      <c r="L154" s="48"/>
    </row>
    <row r="155" spans="1:12" ht="15.75">
      <c r="A155" s="48"/>
      <c r="B155" s="48"/>
      <c r="C155" s="159"/>
      <c r="D155" s="51"/>
      <c r="E155" s="51"/>
      <c r="F155" s="51"/>
      <c r="G155" s="51"/>
      <c r="H155" s="51"/>
      <c r="I155" s="51"/>
      <c r="J155" s="112"/>
      <c r="K155" s="48"/>
      <c r="L155" s="48"/>
    </row>
    <row r="156" spans="1:12" ht="15.75">
      <c r="A156" s="48"/>
      <c r="B156" s="48"/>
      <c r="C156" s="159"/>
      <c r="D156" s="51"/>
      <c r="E156" s="51"/>
      <c r="F156" s="51"/>
      <c r="G156" s="51"/>
      <c r="H156" s="51"/>
      <c r="I156" s="51"/>
      <c r="J156" s="112"/>
      <c r="K156" s="48"/>
      <c r="L156" s="48"/>
    </row>
    <row r="157" spans="1:12" ht="15.75">
      <c r="A157" s="48"/>
      <c r="B157" s="48"/>
      <c r="C157" s="159"/>
      <c r="D157" s="51"/>
      <c r="E157" s="51"/>
      <c r="F157" s="51"/>
      <c r="G157" s="51"/>
      <c r="H157" s="51"/>
      <c r="I157" s="51"/>
      <c r="J157" s="112"/>
      <c r="K157" s="48"/>
      <c r="L157" s="48"/>
    </row>
    <row r="158" spans="1:12" ht="15.75">
      <c r="A158" s="48"/>
      <c r="B158" s="48"/>
      <c r="C158" s="159"/>
      <c r="D158" s="51"/>
      <c r="E158" s="51"/>
      <c r="F158" s="51"/>
      <c r="G158" s="51"/>
      <c r="H158" s="51"/>
      <c r="I158" s="51"/>
      <c r="J158" s="112"/>
      <c r="K158" s="48"/>
      <c r="L158" s="48"/>
    </row>
    <row r="159" spans="1:12" ht="15.75">
      <c r="A159" s="48"/>
      <c r="B159" s="48"/>
      <c r="C159" s="159"/>
      <c r="D159" s="51"/>
      <c r="E159" s="51"/>
      <c r="F159" s="51"/>
      <c r="G159" s="51"/>
      <c r="H159" s="51"/>
      <c r="I159" s="51"/>
      <c r="J159" s="112"/>
      <c r="K159" s="48"/>
      <c r="L159" s="48"/>
    </row>
    <row r="160" spans="1:12" ht="15.75">
      <c r="A160" s="48"/>
      <c r="B160" s="48"/>
      <c r="C160" s="159"/>
      <c r="D160" s="51"/>
      <c r="E160" s="51"/>
      <c r="F160" s="51"/>
      <c r="G160" s="51"/>
      <c r="H160" s="51"/>
      <c r="I160" s="51"/>
      <c r="J160" s="112"/>
      <c r="K160" s="48"/>
      <c r="L160" s="48"/>
    </row>
    <row r="161" spans="1:12" ht="15.75">
      <c r="A161" s="48"/>
      <c r="B161" s="48"/>
      <c r="C161" s="159"/>
      <c r="D161" s="51"/>
      <c r="E161" s="51"/>
      <c r="F161" s="51"/>
      <c r="G161" s="51"/>
      <c r="H161" s="51"/>
      <c r="I161" s="51"/>
      <c r="J161" s="112"/>
      <c r="K161" s="48"/>
      <c r="L161" s="48"/>
    </row>
    <row r="162" spans="1:12" ht="15.75">
      <c r="A162" s="48"/>
      <c r="B162" s="48"/>
      <c r="C162" s="159"/>
      <c r="D162" s="51"/>
      <c r="E162" s="51"/>
      <c r="F162" s="51"/>
      <c r="G162" s="51"/>
      <c r="H162" s="51"/>
      <c r="I162" s="51"/>
      <c r="J162" s="112"/>
      <c r="K162" s="48"/>
      <c r="L162" s="48"/>
    </row>
    <row r="163" spans="1:12" ht="15.75">
      <c r="A163" s="48"/>
      <c r="B163" s="48"/>
      <c r="C163" s="159"/>
      <c r="D163" s="51"/>
      <c r="E163" s="51"/>
      <c r="F163" s="51"/>
      <c r="G163" s="51"/>
      <c r="H163" s="51"/>
      <c r="I163" s="51"/>
      <c r="J163" s="112"/>
      <c r="K163" s="48"/>
      <c r="L163" s="48"/>
    </row>
    <row r="164" spans="1:12" ht="15.75">
      <c r="A164" s="48"/>
      <c r="B164" s="48"/>
      <c r="C164" s="159"/>
      <c r="D164" s="51"/>
      <c r="E164" s="51"/>
      <c r="F164" s="51"/>
      <c r="G164" s="51"/>
      <c r="H164" s="51"/>
      <c r="I164" s="51"/>
      <c r="J164" s="112"/>
      <c r="K164" s="48"/>
      <c r="L164" s="48"/>
    </row>
    <row r="165" spans="1:12" ht="15.75">
      <c r="A165" s="48"/>
      <c r="B165" s="48"/>
      <c r="C165" s="159"/>
      <c r="D165" s="51"/>
      <c r="E165" s="51"/>
      <c r="F165" s="51"/>
      <c r="G165" s="51"/>
      <c r="H165" s="51"/>
      <c r="I165" s="51"/>
      <c r="J165" s="112"/>
      <c r="K165" s="48"/>
      <c r="L165" s="48"/>
    </row>
    <row r="166" spans="1:12" ht="15.75">
      <c r="A166" s="48"/>
      <c r="B166" s="48"/>
      <c r="C166" s="159"/>
      <c r="D166" s="51"/>
      <c r="E166" s="51"/>
      <c r="F166" s="51"/>
      <c r="G166" s="51"/>
      <c r="H166" s="51"/>
      <c r="I166" s="51"/>
      <c r="J166" s="112"/>
      <c r="K166" s="48"/>
      <c r="L166" s="48"/>
    </row>
    <row r="167" spans="1:12" ht="15.75">
      <c r="A167" s="48"/>
      <c r="B167" s="48"/>
      <c r="C167" s="159"/>
      <c r="D167" s="51"/>
      <c r="E167" s="51"/>
      <c r="F167" s="51"/>
      <c r="G167" s="51"/>
      <c r="H167" s="51"/>
      <c r="I167" s="51"/>
      <c r="J167" s="112"/>
      <c r="K167" s="48"/>
      <c r="L167" s="48"/>
    </row>
    <row r="168" spans="1:12" ht="15.75">
      <c r="A168" s="48"/>
      <c r="B168" s="48"/>
      <c r="C168" s="159"/>
      <c r="D168" s="51"/>
      <c r="E168" s="51"/>
      <c r="F168" s="51"/>
      <c r="G168" s="51"/>
      <c r="H168" s="51"/>
      <c r="I168" s="51"/>
      <c r="J168" s="112"/>
      <c r="K168" s="48"/>
      <c r="L168" s="48"/>
    </row>
    <row r="169" spans="1:12" ht="15.75">
      <c r="A169" s="48"/>
      <c r="B169" s="48"/>
      <c r="C169" s="159"/>
      <c r="D169" s="51"/>
      <c r="E169" s="51"/>
      <c r="F169" s="51"/>
      <c r="G169" s="51"/>
      <c r="H169" s="51"/>
      <c r="I169" s="51"/>
      <c r="J169" s="112"/>
      <c r="K169" s="48"/>
      <c r="L169" s="48"/>
    </row>
    <row r="170" spans="1:12" ht="15.75">
      <c r="A170" s="48"/>
      <c r="B170" s="48"/>
      <c r="C170" s="159"/>
      <c r="D170" s="51"/>
      <c r="E170" s="51"/>
      <c r="F170" s="51"/>
      <c r="G170" s="51"/>
      <c r="H170" s="51"/>
      <c r="I170" s="51"/>
      <c r="J170" s="112"/>
      <c r="K170" s="48"/>
      <c r="L170" s="48"/>
    </row>
    <row r="171" spans="1:12" ht="15.75">
      <c r="A171" s="48"/>
      <c r="B171" s="48"/>
      <c r="C171" s="159"/>
      <c r="D171" s="51"/>
      <c r="E171" s="51"/>
      <c r="F171" s="51"/>
      <c r="G171" s="51"/>
      <c r="H171" s="51"/>
      <c r="I171" s="51"/>
      <c r="J171" s="112"/>
      <c r="K171" s="48"/>
      <c r="L171" s="48"/>
    </row>
    <row r="172" spans="1:12" ht="15.75">
      <c r="A172" s="48"/>
      <c r="B172" s="48"/>
      <c r="C172" s="159"/>
      <c r="D172" s="51"/>
      <c r="E172" s="51"/>
      <c r="F172" s="51"/>
      <c r="G172" s="51"/>
      <c r="H172" s="51"/>
      <c r="I172" s="51"/>
      <c r="J172" s="112"/>
      <c r="K172" s="48"/>
      <c r="L172" s="48"/>
    </row>
    <row r="173" spans="1:12" ht="15.75">
      <c r="A173" s="48"/>
      <c r="B173" s="48"/>
      <c r="C173" s="159"/>
      <c r="D173" s="51"/>
      <c r="E173" s="51"/>
      <c r="F173" s="51"/>
      <c r="G173" s="51"/>
      <c r="H173" s="51"/>
      <c r="I173" s="51"/>
      <c r="J173" s="112"/>
      <c r="K173" s="48"/>
      <c r="L173" s="48"/>
    </row>
    <row r="174" spans="1:12" ht="15.75">
      <c r="A174" s="48"/>
      <c r="B174" s="48"/>
      <c r="C174" s="159"/>
      <c r="D174" s="51"/>
      <c r="E174" s="51"/>
      <c r="F174" s="51"/>
      <c r="G174" s="51"/>
      <c r="H174" s="51"/>
      <c r="I174" s="51"/>
      <c r="J174" s="112"/>
      <c r="K174" s="48"/>
      <c r="L174" s="48"/>
    </row>
    <row r="175" spans="1:12" ht="15.75">
      <c r="A175" s="48"/>
      <c r="B175" s="48"/>
      <c r="C175" s="159"/>
      <c r="D175" s="51"/>
      <c r="E175" s="51"/>
      <c r="F175" s="51"/>
      <c r="G175" s="51"/>
      <c r="H175" s="51"/>
      <c r="I175" s="51"/>
      <c r="J175" s="112"/>
      <c r="K175" s="48"/>
      <c r="L175" s="48"/>
    </row>
    <row r="176" spans="1:12" ht="15.75">
      <c r="A176" s="48"/>
      <c r="B176" s="48"/>
      <c r="C176" s="159"/>
      <c r="D176" s="51"/>
      <c r="E176" s="51"/>
      <c r="F176" s="51"/>
      <c r="G176" s="51"/>
      <c r="H176" s="51"/>
      <c r="I176" s="51"/>
      <c r="J176" s="112"/>
      <c r="K176" s="48"/>
      <c r="L176" s="48"/>
    </row>
    <row r="177" spans="1:12" ht="15.75">
      <c r="A177" s="48"/>
      <c r="B177" s="48"/>
      <c r="C177" s="159"/>
      <c r="D177" s="51"/>
      <c r="E177" s="51"/>
      <c r="F177" s="51"/>
      <c r="G177" s="51"/>
      <c r="H177" s="51"/>
      <c r="I177" s="51"/>
      <c r="J177" s="112"/>
      <c r="K177" s="48"/>
      <c r="L177" s="48"/>
    </row>
    <row r="178" spans="1:12" ht="15.75">
      <c r="A178" s="48"/>
      <c r="B178" s="48"/>
      <c r="C178" s="159"/>
      <c r="D178" s="51"/>
      <c r="E178" s="51"/>
      <c r="F178" s="51"/>
      <c r="G178" s="51"/>
      <c r="H178" s="51"/>
      <c r="I178" s="51"/>
      <c r="J178" s="112"/>
      <c r="K178" s="48"/>
      <c r="L178" s="48"/>
    </row>
    <row r="179" spans="1:12" ht="15.75">
      <c r="A179" s="48"/>
      <c r="B179" s="48"/>
      <c r="C179" s="159"/>
      <c r="D179" s="51"/>
      <c r="E179" s="51"/>
      <c r="F179" s="51"/>
      <c r="G179" s="51"/>
      <c r="H179" s="51"/>
      <c r="I179" s="51"/>
      <c r="J179" s="112"/>
      <c r="K179" s="48"/>
      <c r="L179" s="48"/>
    </row>
    <row r="180" spans="1:12" ht="15.75">
      <c r="A180" s="48"/>
      <c r="B180" s="48"/>
      <c r="C180" s="159"/>
      <c r="D180" s="51"/>
      <c r="E180" s="51"/>
      <c r="F180" s="51"/>
      <c r="G180" s="51"/>
      <c r="H180" s="51"/>
      <c r="I180" s="51"/>
      <c r="J180" s="112"/>
      <c r="K180" s="48"/>
      <c r="L180" s="48"/>
    </row>
    <row r="181" spans="1:12" ht="15.75">
      <c r="A181" s="48"/>
      <c r="B181" s="48"/>
      <c r="C181" s="159"/>
      <c r="D181" s="51"/>
      <c r="E181" s="51"/>
      <c r="F181" s="51"/>
      <c r="G181" s="51"/>
      <c r="H181" s="51"/>
      <c r="I181" s="51"/>
      <c r="J181" s="112"/>
      <c r="K181" s="48"/>
      <c r="L181" s="48"/>
    </row>
    <row r="182" spans="1:12" ht="15.75">
      <c r="A182" s="48"/>
      <c r="B182" s="48"/>
      <c r="C182" s="159"/>
      <c r="D182" s="51"/>
      <c r="E182" s="51"/>
      <c r="F182" s="51"/>
      <c r="G182" s="51"/>
      <c r="H182" s="51"/>
      <c r="I182" s="51"/>
      <c r="J182" s="112"/>
      <c r="K182" s="48"/>
      <c r="L182" s="48"/>
    </row>
    <row r="183" spans="1:12" ht="15.75">
      <c r="A183" s="48"/>
      <c r="B183" s="48"/>
      <c r="C183" s="159"/>
      <c r="D183" s="51"/>
      <c r="E183" s="51"/>
      <c r="F183" s="51"/>
      <c r="G183" s="51"/>
      <c r="H183" s="51"/>
      <c r="I183" s="51"/>
      <c r="J183" s="112"/>
      <c r="K183" s="48"/>
      <c r="L183" s="48"/>
    </row>
    <row r="184" spans="1:12" ht="15.75">
      <c r="A184" s="48"/>
      <c r="B184" s="48"/>
      <c r="C184" s="159"/>
      <c r="D184" s="51"/>
      <c r="E184" s="51"/>
      <c r="F184" s="51"/>
      <c r="G184" s="51"/>
      <c r="H184" s="51"/>
      <c r="I184" s="51"/>
      <c r="J184" s="112"/>
      <c r="K184" s="48"/>
      <c r="L184" s="48"/>
    </row>
    <row r="185" spans="1:12" ht="15.75">
      <c r="A185" s="48"/>
      <c r="B185" s="48"/>
      <c r="C185" s="159"/>
      <c r="D185" s="51"/>
      <c r="E185" s="51"/>
      <c r="F185" s="51"/>
      <c r="G185" s="51"/>
      <c r="H185" s="51"/>
      <c r="I185" s="51"/>
      <c r="J185" s="112"/>
      <c r="K185" s="48"/>
      <c r="L185" s="48"/>
    </row>
    <row r="186" spans="1:12" ht="15.75">
      <c r="A186" s="48"/>
      <c r="B186" s="48"/>
      <c r="C186" s="159"/>
      <c r="D186" s="51"/>
      <c r="E186" s="51"/>
      <c r="F186" s="51"/>
      <c r="G186" s="51"/>
      <c r="H186" s="51"/>
      <c r="I186" s="51"/>
      <c r="J186" s="112"/>
      <c r="K186" s="48"/>
      <c r="L186" s="48"/>
    </row>
    <row r="187" spans="1:12" ht="15.75">
      <c r="A187" s="48"/>
      <c r="B187" s="48"/>
      <c r="C187" s="159"/>
      <c r="D187" s="51"/>
      <c r="E187" s="51"/>
      <c r="F187" s="51"/>
      <c r="G187" s="51"/>
      <c r="H187" s="51"/>
      <c r="I187" s="51"/>
      <c r="J187" s="112"/>
      <c r="K187" s="48"/>
      <c r="L187" s="48"/>
    </row>
    <row r="188" spans="1:12" ht="15.75">
      <c r="A188" s="48"/>
      <c r="B188" s="48"/>
      <c r="C188" s="159"/>
      <c r="D188" s="51"/>
      <c r="E188" s="51"/>
      <c r="F188" s="51"/>
      <c r="G188" s="51"/>
      <c r="H188" s="51"/>
      <c r="I188" s="51"/>
      <c r="J188" s="112"/>
      <c r="K188" s="48"/>
      <c r="L188" s="48"/>
    </row>
    <row r="189" spans="1:12" ht="15.75">
      <c r="A189" s="48"/>
      <c r="B189" s="48"/>
      <c r="C189" s="159"/>
      <c r="D189" s="51"/>
      <c r="E189" s="51"/>
      <c r="F189" s="51"/>
      <c r="G189" s="51"/>
      <c r="H189" s="51"/>
      <c r="I189" s="51"/>
      <c r="J189" s="112"/>
      <c r="K189" s="48"/>
      <c r="L189" s="48"/>
    </row>
    <row r="190" spans="1:12" ht="15.75">
      <c r="A190" s="48"/>
      <c r="B190" s="48"/>
      <c r="C190" s="159"/>
      <c r="D190" s="51"/>
      <c r="E190" s="51"/>
      <c r="F190" s="51"/>
      <c r="G190" s="51"/>
      <c r="H190" s="51"/>
      <c r="I190" s="51"/>
      <c r="J190" s="112"/>
      <c r="K190" s="48"/>
      <c r="L190" s="48"/>
    </row>
    <row r="191" spans="1:12" ht="15.75">
      <c r="A191" s="48"/>
      <c r="B191" s="48"/>
      <c r="C191" s="159"/>
      <c r="D191" s="51"/>
      <c r="E191" s="51"/>
      <c r="F191" s="51"/>
      <c r="G191" s="51"/>
      <c r="H191" s="51"/>
      <c r="I191" s="51"/>
      <c r="J191" s="112"/>
      <c r="K191" s="48"/>
      <c r="L191" s="48"/>
    </row>
    <row r="192" spans="1:12" ht="15.75">
      <c r="A192" s="48"/>
      <c r="B192" s="48"/>
      <c r="C192" s="159"/>
      <c r="D192" s="51"/>
      <c r="E192" s="51"/>
      <c r="F192" s="51"/>
      <c r="G192" s="51"/>
      <c r="H192" s="51"/>
      <c r="I192" s="51"/>
      <c r="J192" s="112"/>
      <c r="K192" s="48"/>
      <c r="L192" s="48"/>
    </row>
    <row r="193" spans="1:12" ht="15.75">
      <c r="A193" s="48"/>
      <c r="B193" s="48"/>
      <c r="C193" s="159"/>
      <c r="D193" s="51"/>
      <c r="E193" s="51"/>
      <c r="F193" s="51"/>
      <c r="G193" s="51"/>
      <c r="H193" s="51"/>
      <c r="I193" s="51"/>
      <c r="J193" s="112"/>
      <c r="K193" s="48"/>
      <c r="L193" s="48"/>
    </row>
    <row r="194" spans="1:12" ht="15.75">
      <c r="A194" s="48"/>
      <c r="B194" s="48"/>
      <c r="C194" s="159"/>
      <c r="D194" s="51"/>
      <c r="E194" s="51"/>
      <c r="F194" s="51"/>
      <c r="G194" s="51"/>
      <c r="H194" s="51"/>
      <c r="I194" s="51"/>
      <c r="J194" s="112"/>
      <c r="K194" s="48"/>
      <c r="L194" s="48"/>
    </row>
    <row r="195" spans="1:12" ht="15.75">
      <c r="A195" s="48"/>
      <c r="B195" s="48"/>
      <c r="C195" s="159"/>
      <c r="D195" s="51"/>
      <c r="E195" s="51"/>
      <c r="F195" s="51"/>
      <c r="G195" s="51"/>
      <c r="H195" s="51"/>
      <c r="I195" s="51"/>
      <c r="J195" s="112"/>
      <c r="K195" s="48"/>
      <c r="L195" s="48"/>
    </row>
    <row r="196" spans="1:12" ht="15.75">
      <c r="A196" s="48"/>
      <c r="B196" s="48"/>
      <c r="C196" s="159"/>
      <c r="D196" s="51"/>
      <c r="E196" s="51"/>
      <c r="F196" s="51"/>
      <c r="G196" s="51"/>
      <c r="H196" s="51"/>
      <c r="I196" s="51"/>
      <c r="J196" s="112"/>
      <c r="K196" s="48"/>
      <c r="L196" s="48"/>
    </row>
    <row r="197" spans="1:12" ht="15.75">
      <c r="A197" s="48"/>
      <c r="B197" s="48"/>
      <c r="C197" s="159"/>
      <c r="D197" s="51"/>
      <c r="E197" s="51"/>
      <c r="F197" s="51"/>
      <c r="G197" s="51"/>
      <c r="H197" s="51"/>
      <c r="I197" s="51"/>
      <c r="J197" s="112"/>
      <c r="K197" s="48"/>
      <c r="L197" s="48"/>
    </row>
    <row r="198" spans="1:12" ht="15.75">
      <c r="A198" s="48"/>
      <c r="B198" s="48"/>
      <c r="C198" s="159"/>
      <c r="D198" s="51"/>
      <c r="E198" s="51"/>
      <c r="F198" s="51"/>
      <c r="G198" s="51"/>
      <c r="H198" s="51"/>
      <c r="I198" s="51"/>
      <c r="J198" s="112"/>
      <c r="K198" s="48"/>
      <c r="L198" s="48"/>
    </row>
    <row r="199" spans="1:12" ht="15.75">
      <c r="A199" s="48"/>
      <c r="B199" s="48"/>
      <c r="C199" s="159"/>
      <c r="D199" s="51"/>
      <c r="E199" s="51"/>
      <c r="F199" s="51"/>
      <c r="G199" s="51"/>
      <c r="H199" s="51"/>
      <c r="I199" s="51"/>
      <c r="J199" s="112"/>
      <c r="K199" s="48"/>
      <c r="L199" s="48"/>
    </row>
    <row r="200" spans="1:12" ht="15.75">
      <c r="A200" s="48"/>
      <c r="B200" s="48"/>
      <c r="C200" s="159"/>
      <c r="D200" s="51"/>
      <c r="E200" s="51"/>
      <c r="F200" s="51"/>
      <c r="G200" s="51"/>
      <c r="H200" s="51"/>
      <c r="I200" s="51"/>
      <c r="J200" s="112"/>
      <c r="K200" s="48"/>
      <c r="L200" s="48"/>
    </row>
    <row r="201" spans="1:12" ht="15.75">
      <c r="A201" s="48"/>
      <c r="B201" s="48"/>
      <c r="C201" s="159"/>
      <c r="D201" s="51"/>
      <c r="E201" s="51"/>
      <c r="F201" s="51"/>
      <c r="G201" s="51"/>
      <c r="H201" s="51"/>
      <c r="I201" s="51"/>
      <c r="J201" s="112"/>
      <c r="K201" s="48"/>
      <c r="L201" s="48"/>
    </row>
    <row r="202" spans="1:12" ht="15.75">
      <c r="A202" s="48"/>
      <c r="B202" s="48"/>
      <c r="C202" s="159"/>
      <c r="D202" s="51"/>
      <c r="E202" s="51"/>
      <c r="F202" s="51"/>
      <c r="G202" s="51"/>
      <c r="H202" s="51"/>
      <c r="I202" s="51"/>
      <c r="J202" s="112"/>
      <c r="K202" s="48"/>
      <c r="L202" s="48"/>
    </row>
    <row r="203" spans="1:12" ht="15.75">
      <c r="A203" s="48"/>
      <c r="B203" s="48"/>
      <c r="C203" s="159"/>
      <c r="D203" s="51"/>
      <c r="E203" s="51"/>
      <c r="F203" s="51"/>
      <c r="G203" s="51"/>
      <c r="H203" s="51"/>
      <c r="I203" s="51"/>
      <c r="J203" s="112"/>
      <c r="K203" s="48"/>
      <c r="L203" s="48"/>
    </row>
    <row r="204" spans="1:12" ht="15.75">
      <c r="A204" s="48"/>
      <c r="B204" s="48"/>
      <c r="C204" s="159"/>
      <c r="D204" s="51"/>
      <c r="E204" s="51"/>
      <c r="F204" s="51"/>
      <c r="G204" s="51"/>
      <c r="H204" s="51"/>
      <c r="I204" s="51"/>
      <c r="J204" s="112"/>
      <c r="K204" s="48"/>
      <c r="L204" s="48"/>
    </row>
    <row r="205" spans="1:12" ht="15.75">
      <c r="A205" s="48"/>
      <c r="B205" s="48"/>
      <c r="C205" s="159"/>
      <c r="D205" s="51"/>
      <c r="E205" s="51"/>
      <c r="F205" s="51"/>
      <c r="G205" s="51"/>
      <c r="H205" s="51"/>
      <c r="I205" s="51"/>
      <c r="J205" s="112"/>
      <c r="K205" s="48"/>
      <c r="L205" s="48"/>
    </row>
    <row r="206" spans="1:12" ht="15.75">
      <c r="A206" s="48"/>
      <c r="B206" s="48"/>
      <c r="C206" s="159"/>
      <c r="D206" s="51"/>
      <c r="E206" s="51"/>
      <c r="F206" s="51"/>
      <c r="G206" s="51"/>
      <c r="H206" s="51"/>
      <c r="I206" s="51"/>
      <c r="J206" s="112"/>
      <c r="K206" s="48"/>
      <c r="L206" s="48"/>
    </row>
    <row r="207" spans="1:12" ht="15.75">
      <c r="A207" s="48"/>
      <c r="B207" s="48"/>
      <c r="C207" s="159"/>
      <c r="D207" s="51"/>
      <c r="E207" s="51"/>
      <c r="F207" s="51"/>
      <c r="G207" s="51"/>
      <c r="H207" s="51"/>
      <c r="I207" s="51"/>
      <c r="J207" s="112"/>
      <c r="K207" s="48"/>
      <c r="L207" s="48"/>
    </row>
    <row r="208" spans="1:12" ht="15.75">
      <c r="A208" s="48"/>
      <c r="B208" s="48"/>
      <c r="C208" s="159"/>
      <c r="D208" s="51"/>
      <c r="E208" s="51"/>
      <c r="F208" s="51"/>
      <c r="G208" s="51"/>
      <c r="H208" s="51"/>
      <c r="I208" s="51"/>
      <c r="J208" s="112"/>
      <c r="K208" s="48"/>
      <c r="L208" s="48"/>
    </row>
    <row r="209" spans="1:12" ht="15.75">
      <c r="A209" s="48"/>
      <c r="B209" s="48"/>
      <c r="C209" s="159"/>
      <c r="D209" s="51"/>
      <c r="E209" s="51"/>
      <c r="F209" s="51"/>
      <c r="G209" s="51"/>
      <c r="H209" s="51"/>
      <c r="I209" s="51"/>
      <c r="J209" s="112"/>
      <c r="K209" s="48"/>
      <c r="L209" s="48"/>
    </row>
    <row r="210" spans="1:12" ht="15.75">
      <c r="A210" s="48"/>
      <c r="B210" s="48"/>
      <c r="C210" s="159"/>
      <c r="D210" s="51"/>
      <c r="E210" s="51"/>
      <c r="F210" s="51"/>
      <c r="G210" s="51"/>
      <c r="H210" s="51"/>
      <c r="I210" s="51"/>
      <c r="J210" s="112"/>
      <c r="K210" s="48"/>
      <c r="L210" s="48"/>
    </row>
    <row r="211" spans="1:12" ht="15.75">
      <c r="A211" s="48"/>
      <c r="B211" s="48"/>
      <c r="C211" s="159"/>
      <c r="D211" s="51"/>
      <c r="E211" s="51"/>
      <c r="F211" s="51"/>
      <c r="G211" s="51"/>
      <c r="H211" s="51"/>
      <c r="I211" s="51"/>
      <c r="J211" s="112"/>
      <c r="K211" s="48"/>
      <c r="L211" s="48"/>
    </row>
    <row r="212" spans="1:12" ht="15.75">
      <c r="A212" s="48"/>
      <c r="B212" s="48"/>
      <c r="C212" s="159"/>
      <c r="D212" s="51"/>
      <c r="E212" s="51"/>
      <c r="F212" s="51"/>
      <c r="G212" s="51"/>
      <c r="H212" s="51"/>
      <c r="I212" s="51"/>
      <c r="J212" s="112"/>
      <c r="K212" s="48"/>
      <c r="L212" s="48"/>
    </row>
    <row r="213" spans="1:12" ht="15.75">
      <c r="A213" s="48"/>
      <c r="B213" s="48"/>
      <c r="C213" s="159"/>
      <c r="D213" s="51"/>
      <c r="E213" s="51"/>
      <c r="F213" s="51"/>
      <c r="G213" s="51"/>
      <c r="H213" s="51"/>
      <c r="I213" s="51"/>
      <c r="J213" s="112"/>
      <c r="K213" s="48"/>
      <c r="L213" s="48"/>
    </row>
    <row r="214" spans="1:12" ht="15.75">
      <c r="A214" s="48"/>
      <c r="B214" s="48"/>
      <c r="C214" s="159"/>
      <c r="D214" s="51"/>
      <c r="E214" s="51"/>
      <c r="F214" s="51"/>
      <c r="G214" s="51"/>
      <c r="H214" s="51"/>
      <c r="I214" s="51"/>
      <c r="J214" s="112"/>
      <c r="K214" s="48"/>
      <c r="L214" s="48"/>
    </row>
    <row r="215" spans="1:12" ht="15.75">
      <c r="A215" s="48"/>
      <c r="B215" s="48"/>
      <c r="C215" s="159"/>
      <c r="D215" s="51"/>
      <c r="E215" s="51"/>
      <c r="F215" s="51"/>
      <c r="G215" s="51"/>
      <c r="H215" s="51"/>
      <c r="I215" s="51"/>
      <c r="J215" s="112"/>
      <c r="K215" s="48"/>
      <c r="L215" s="48"/>
    </row>
    <row r="216" spans="1:12" ht="15.75">
      <c r="A216" s="48"/>
      <c r="B216" s="48"/>
      <c r="C216" s="159"/>
      <c r="D216" s="51"/>
      <c r="E216" s="51"/>
      <c r="F216" s="51"/>
      <c r="G216" s="51"/>
      <c r="H216" s="51"/>
      <c r="I216" s="51"/>
      <c r="J216" s="112"/>
      <c r="K216" s="48"/>
      <c r="L216" s="48"/>
    </row>
    <row r="217" spans="1:12" ht="15.75">
      <c r="A217" s="48"/>
      <c r="B217" s="48"/>
      <c r="C217" s="159"/>
      <c r="D217" s="51"/>
      <c r="E217" s="51"/>
      <c r="F217" s="51"/>
      <c r="G217" s="51"/>
      <c r="H217" s="51"/>
      <c r="I217" s="51"/>
      <c r="J217" s="112"/>
      <c r="K217" s="48"/>
      <c r="L217" s="48"/>
    </row>
    <row r="218" spans="1:12" ht="15.75">
      <c r="A218" s="48"/>
      <c r="B218" s="48"/>
      <c r="C218" s="159"/>
      <c r="D218" s="51"/>
      <c r="E218" s="51"/>
      <c r="F218" s="51"/>
      <c r="G218" s="51"/>
      <c r="H218" s="51"/>
      <c r="I218" s="51"/>
      <c r="J218" s="112"/>
      <c r="K218" s="48"/>
      <c r="L218" s="48"/>
    </row>
    <row r="219" spans="1:12" ht="15.75">
      <c r="A219" s="48"/>
      <c r="B219" s="48"/>
      <c r="C219" s="159"/>
      <c r="D219" s="51"/>
      <c r="E219" s="51"/>
      <c r="F219" s="51"/>
      <c r="G219" s="51"/>
      <c r="H219" s="51"/>
      <c r="I219" s="51"/>
      <c r="J219" s="112"/>
      <c r="K219" s="48"/>
      <c r="L219" s="48"/>
    </row>
    <row r="220" spans="1:12" ht="15.75">
      <c r="A220" s="48"/>
      <c r="B220" s="48"/>
      <c r="C220" s="159"/>
      <c r="D220" s="51"/>
      <c r="E220" s="51"/>
      <c r="F220" s="51"/>
      <c r="G220" s="51"/>
      <c r="H220" s="51"/>
      <c r="I220" s="51"/>
      <c r="J220" s="112"/>
      <c r="K220" s="48"/>
      <c r="L220" s="48"/>
    </row>
    <row r="221" spans="1:12" ht="15.75">
      <c r="A221" s="48"/>
      <c r="B221" s="48"/>
      <c r="C221" s="159"/>
      <c r="D221" s="51"/>
      <c r="E221" s="51"/>
      <c r="F221" s="51"/>
      <c r="G221" s="51"/>
      <c r="H221" s="51"/>
      <c r="I221" s="51"/>
      <c r="J221" s="112"/>
      <c r="K221" s="48"/>
      <c r="L221" s="48"/>
    </row>
    <row r="222" spans="1:12" ht="15.75">
      <c r="A222" s="48"/>
      <c r="B222" s="48"/>
      <c r="C222" s="159"/>
      <c r="D222" s="51"/>
      <c r="E222" s="51"/>
      <c r="F222" s="51"/>
      <c r="G222" s="51"/>
      <c r="H222" s="51"/>
      <c r="I222" s="51"/>
      <c r="J222" s="112"/>
      <c r="K222" s="48"/>
      <c r="L222" s="48"/>
    </row>
    <row r="223" spans="1:12" ht="15.75">
      <c r="A223" s="48"/>
      <c r="B223" s="48"/>
      <c r="C223" s="159"/>
      <c r="D223" s="51"/>
      <c r="E223" s="51"/>
      <c r="F223" s="51"/>
      <c r="G223" s="51"/>
      <c r="H223" s="51"/>
      <c r="I223" s="51"/>
      <c r="J223" s="112"/>
      <c r="K223" s="48"/>
      <c r="L223" s="48"/>
    </row>
    <row r="224" spans="1:12" ht="15.75">
      <c r="A224" s="48"/>
      <c r="B224" s="48"/>
      <c r="C224" s="159"/>
      <c r="D224" s="51"/>
      <c r="E224" s="51"/>
      <c r="F224" s="51"/>
      <c r="G224" s="51"/>
      <c r="H224" s="51"/>
      <c r="I224" s="51"/>
      <c r="J224" s="112"/>
      <c r="K224" s="48"/>
      <c r="L224" s="48"/>
    </row>
    <row r="225" spans="1:12" ht="15.75">
      <c r="A225" s="48"/>
      <c r="B225" s="48"/>
      <c r="C225" s="159"/>
      <c r="D225" s="51"/>
      <c r="E225" s="51"/>
      <c r="F225" s="51"/>
      <c r="G225" s="51"/>
      <c r="H225" s="51"/>
      <c r="I225" s="51"/>
      <c r="J225" s="112"/>
      <c r="K225" s="48"/>
      <c r="L225" s="48"/>
    </row>
    <row r="226" spans="1:12" ht="15.75">
      <c r="A226" s="48"/>
      <c r="B226" s="48"/>
      <c r="C226" s="159"/>
      <c r="D226" s="51"/>
      <c r="E226" s="51"/>
      <c r="F226" s="51"/>
      <c r="G226" s="51"/>
      <c r="H226" s="51"/>
      <c r="I226" s="51"/>
      <c r="J226" s="112"/>
      <c r="K226" s="48"/>
      <c r="L226" s="48"/>
    </row>
    <row r="227" spans="1:12" ht="15.75">
      <c r="A227" s="48"/>
      <c r="B227" s="48"/>
      <c r="C227" s="159"/>
      <c r="D227" s="51"/>
      <c r="E227" s="51"/>
      <c r="F227" s="51"/>
      <c r="G227" s="51"/>
      <c r="H227" s="51"/>
      <c r="I227" s="51"/>
      <c r="J227" s="112"/>
      <c r="K227" s="48"/>
      <c r="L227" s="48"/>
    </row>
    <row r="228" spans="1:12" ht="15.75">
      <c r="A228" s="48"/>
      <c r="B228" s="48"/>
      <c r="C228" s="159"/>
      <c r="D228" s="51"/>
      <c r="E228" s="51"/>
      <c r="F228" s="51"/>
      <c r="G228" s="51"/>
      <c r="H228" s="51"/>
      <c r="I228" s="51"/>
      <c r="J228" s="112"/>
      <c r="K228" s="48"/>
      <c r="L228" s="48"/>
    </row>
    <row r="229" spans="1:12" ht="15.75">
      <c r="A229" s="48"/>
      <c r="B229" s="48"/>
      <c r="C229" s="159"/>
      <c r="D229" s="51"/>
      <c r="E229" s="51"/>
      <c r="F229" s="51"/>
      <c r="G229" s="51"/>
      <c r="H229" s="51"/>
      <c r="I229" s="51"/>
      <c r="J229" s="112"/>
      <c r="K229" s="48"/>
      <c r="L229" s="48"/>
    </row>
    <row r="230" spans="1:12" ht="15.75">
      <c r="A230" s="48"/>
      <c r="B230" s="48"/>
      <c r="C230" s="159"/>
      <c r="D230" s="51"/>
      <c r="E230" s="51"/>
      <c r="F230" s="51"/>
      <c r="G230" s="51"/>
      <c r="H230" s="51"/>
      <c r="I230" s="51"/>
      <c r="J230" s="112"/>
      <c r="K230" s="48"/>
      <c r="L230" s="48"/>
    </row>
    <row r="231" spans="1:12" ht="15.75">
      <c r="A231" s="48"/>
      <c r="B231" s="48"/>
      <c r="C231" s="159"/>
      <c r="D231" s="51"/>
      <c r="E231" s="51"/>
      <c r="F231" s="51"/>
      <c r="G231" s="51"/>
      <c r="H231" s="51"/>
      <c r="I231" s="51"/>
      <c r="J231" s="112"/>
      <c r="K231" s="48"/>
      <c r="L231" s="48"/>
    </row>
    <row r="232" spans="1:12" ht="15.75">
      <c r="A232" s="48"/>
      <c r="B232" s="48"/>
      <c r="C232" s="159"/>
      <c r="D232" s="51"/>
      <c r="E232" s="51"/>
      <c r="F232" s="51"/>
      <c r="G232" s="51"/>
      <c r="H232" s="51"/>
      <c r="I232" s="51"/>
      <c r="J232" s="112"/>
      <c r="K232" s="48"/>
      <c r="L232" s="48"/>
    </row>
    <row r="233" spans="1:12" ht="15.75">
      <c r="A233" s="48"/>
      <c r="B233" s="48"/>
      <c r="C233" s="159"/>
      <c r="D233" s="51"/>
      <c r="E233" s="51"/>
      <c r="F233" s="51"/>
      <c r="G233" s="51"/>
      <c r="H233" s="51"/>
      <c r="I233" s="51"/>
      <c r="J233" s="112"/>
      <c r="K233" s="48"/>
      <c r="L233" s="48"/>
    </row>
    <row r="234" spans="1:12" ht="15.75">
      <c r="A234" s="48"/>
      <c r="B234" s="48"/>
      <c r="C234" s="159"/>
      <c r="D234" s="51"/>
      <c r="E234" s="51"/>
      <c r="F234" s="51"/>
      <c r="G234" s="51"/>
      <c r="H234" s="51"/>
      <c r="I234" s="51"/>
      <c r="J234" s="112"/>
      <c r="K234" s="48"/>
      <c r="L234" s="48"/>
    </row>
    <row r="235" spans="1:12" ht="15.75">
      <c r="A235" s="48"/>
      <c r="B235" s="48"/>
      <c r="C235" s="159"/>
      <c r="D235" s="51"/>
      <c r="E235" s="51"/>
      <c r="F235" s="51"/>
      <c r="G235" s="51"/>
      <c r="H235" s="51"/>
      <c r="I235" s="51"/>
      <c r="J235" s="112"/>
      <c r="K235" s="48"/>
      <c r="L235" s="48"/>
    </row>
    <row r="236" spans="1:12" ht="15.75">
      <c r="A236" s="48"/>
      <c r="B236" s="48"/>
      <c r="C236" s="159"/>
      <c r="D236" s="51"/>
      <c r="E236" s="51"/>
      <c r="F236" s="51"/>
      <c r="G236" s="51"/>
      <c r="H236" s="51"/>
      <c r="I236" s="51"/>
      <c r="J236" s="112"/>
      <c r="K236" s="48"/>
      <c r="L236" s="48"/>
    </row>
    <row r="237" spans="1:12" ht="15.75">
      <c r="A237" s="48"/>
      <c r="B237" s="48"/>
      <c r="C237" s="159"/>
      <c r="D237" s="51"/>
      <c r="E237" s="51"/>
      <c r="F237" s="51"/>
      <c r="G237" s="51"/>
      <c r="H237" s="51"/>
      <c r="I237" s="51"/>
      <c r="J237" s="112"/>
      <c r="K237" s="48"/>
      <c r="L237" s="48"/>
    </row>
    <row r="238" spans="1:12" ht="15.75">
      <c r="A238" s="48"/>
      <c r="B238" s="48"/>
      <c r="C238" s="159"/>
      <c r="D238" s="51"/>
      <c r="E238" s="51"/>
      <c r="F238" s="51"/>
      <c r="G238" s="51"/>
      <c r="H238" s="51"/>
      <c r="I238" s="51"/>
      <c r="J238" s="112"/>
      <c r="K238" s="48"/>
      <c r="L238" s="48"/>
    </row>
    <row r="239" spans="1:12" ht="15.75">
      <c r="A239" s="48"/>
      <c r="B239" s="48"/>
      <c r="C239" s="159"/>
      <c r="D239" s="51"/>
      <c r="E239" s="51"/>
      <c r="F239" s="51"/>
      <c r="G239" s="51"/>
      <c r="H239" s="51"/>
      <c r="I239" s="51"/>
      <c r="J239" s="112"/>
      <c r="K239" s="48"/>
      <c r="L239" s="48"/>
    </row>
    <row r="240" spans="1:12" ht="15.75">
      <c r="A240" s="48"/>
      <c r="B240" s="48"/>
      <c r="C240" s="159"/>
      <c r="D240" s="51"/>
      <c r="E240" s="51"/>
      <c r="F240" s="51"/>
      <c r="G240" s="51"/>
      <c r="H240" s="51"/>
      <c r="I240" s="51"/>
      <c r="J240" s="112"/>
      <c r="K240" s="48"/>
      <c r="L240" s="48"/>
    </row>
    <row r="241" spans="1:12" ht="15.75">
      <c r="A241" s="48"/>
      <c r="B241" s="48"/>
      <c r="C241" s="159"/>
      <c r="D241" s="51"/>
      <c r="E241" s="51"/>
      <c r="F241" s="51"/>
      <c r="G241" s="51"/>
      <c r="H241" s="51"/>
      <c r="I241" s="51"/>
      <c r="J241" s="112"/>
      <c r="K241" s="48"/>
      <c r="L241" s="48"/>
    </row>
    <row r="242" spans="1:12" ht="15.75">
      <c r="A242" s="48"/>
      <c r="B242" s="48"/>
      <c r="C242" s="159"/>
      <c r="D242" s="51"/>
      <c r="E242" s="51"/>
      <c r="F242" s="51"/>
      <c r="G242" s="51"/>
      <c r="H242" s="51"/>
      <c r="I242" s="51"/>
      <c r="J242" s="112"/>
      <c r="K242" s="48"/>
      <c r="L242" s="48"/>
    </row>
    <row r="243" spans="1:12" ht="15.75">
      <c r="A243" s="48"/>
      <c r="B243" s="48"/>
      <c r="C243" s="159"/>
      <c r="D243" s="51"/>
      <c r="E243" s="51"/>
      <c r="F243" s="51"/>
      <c r="G243" s="51"/>
      <c r="H243" s="51"/>
      <c r="I243" s="51"/>
      <c r="J243" s="112"/>
      <c r="K243" s="48"/>
      <c r="L243" s="48"/>
    </row>
    <row r="244" spans="1:12" ht="15.75">
      <c r="A244" s="48"/>
      <c r="B244" s="48"/>
      <c r="C244" s="159"/>
      <c r="D244" s="51"/>
      <c r="E244" s="51"/>
      <c r="F244" s="51"/>
      <c r="G244" s="51"/>
      <c r="H244" s="51"/>
      <c r="I244" s="51"/>
      <c r="J244" s="112"/>
      <c r="K244" s="48"/>
      <c r="L244" s="48"/>
    </row>
    <row r="245" spans="1:12" ht="15.75">
      <c r="A245" s="48"/>
      <c r="B245" s="48"/>
      <c r="C245" s="159"/>
      <c r="D245" s="51"/>
      <c r="E245" s="51"/>
      <c r="F245" s="51"/>
      <c r="G245" s="51"/>
      <c r="H245" s="51"/>
      <c r="I245" s="51"/>
      <c r="J245" s="112"/>
      <c r="K245" s="48"/>
      <c r="L245" s="48"/>
    </row>
    <row r="246" spans="1:12" ht="15.75">
      <c r="A246" s="48"/>
      <c r="B246" s="48"/>
      <c r="C246" s="159"/>
      <c r="D246" s="51"/>
      <c r="E246" s="51"/>
      <c r="F246" s="51"/>
      <c r="G246" s="51"/>
      <c r="H246" s="51"/>
      <c r="I246" s="51"/>
      <c r="J246" s="112"/>
      <c r="K246" s="48"/>
      <c r="L246" s="48"/>
    </row>
    <row r="247" spans="1:12" ht="15.75">
      <c r="A247" s="48"/>
      <c r="B247" s="48"/>
      <c r="C247" s="159"/>
      <c r="D247" s="51"/>
      <c r="E247" s="51"/>
      <c r="F247" s="51"/>
      <c r="G247" s="51"/>
      <c r="H247" s="51"/>
      <c r="I247" s="51"/>
      <c r="J247" s="112"/>
      <c r="K247" s="48"/>
      <c r="L247" s="48"/>
    </row>
    <row r="248" spans="1:12" ht="15.75">
      <c r="A248" s="48"/>
      <c r="B248" s="48"/>
      <c r="C248" s="159"/>
      <c r="D248" s="51"/>
      <c r="E248" s="51"/>
      <c r="F248" s="51"/>
      <c r="G248" s="51"/>
      <c r="H248" s="51"/>
      <c r="I248" s="51"/>
      <c r="J248" s="112"/>
      <c r="K248" s="48"/>
      <c r="L248" s="48"/>
    </row>
    <row r="249" spans="1:12" ht="15.75">
      <c r="A249" s="48"/>
      <c r="B249" s="48"/>
      <c r="C249" s="159"/>
      <c r="D249" s="51"/>
      <c r="E249" s="51"/>
      <c r="F249" s="51"/>
      <c r="G249" s="51"/>
      <c r="H249" s="51"/>
      <c r="I249" s="51"/>
      <c r="J249" s="112"/>
      <c r="K249" s="48"/>
      <c r="L249" s="48"/>
    </row>
    <row r="250" spans="1:12" ht="15.75">
      <c r="A250" s="48"/>
      <c r="B250" s="48"/>
      <c r="C250" s="159"/>
      <c r="D250" s="51"/>
      <c r="E250" s="51"/>
      <c r="F250" s="51"/>
      <c r="G250" s="51"/>
      <c r="H250" s="51"/>
      <c r="I250" s="51"/>
      <c r="J250" s="112"/>
      <c r="K250" s="48"/>
      <c r="L250" s="48"/>
    </row>
    <row r="251" spans="1:12" ht="15.75">
      <c r="A251" s="48"/>
      <c r="B251" s="48"/>
      <c r="C251" s="159"/>
      <c r="D251" s="51"/>
      <c r="E251" s="51"/>
      <c r="F251" s="51"/>
      <c r="G251" s="51"/>
      <c r="H251" s="51"/>
      <c r="I251" s="51"/>
      <c r="J251" s="112"/>
      <c r="K251" s="48"/>
      <c r="L251" s="48"/>
    </row>
    <row r="252" spans="1:12" ht="15.75">
      <c r="A252" s="48"/>
      <c r="B252" s="48"/>
      <c r="C252" s="159"/>
      <c r="D252" s="51"/>
      <c r="E252" s="51"/>
      <c r="F252" s="51"/>
      <c r="G252" s="51"/>
      <c r="H252" s="51"/>
      <c r="I252" s="51"/>
      <c r="J252" s="112"/>
      <c r="K252" s="48"/>
      <c r="L252" s="48"/>
    </row>
    <row r="253" spans="1:12" ht="15.75">
      <c r="A253" s="48"/>
      <c r="B253" s="48"/>
      <c r="C253" s="159"/>
      <c r="D253" s="51"/>
      <c r="E253" s="51"/>
      <c r="F253" s="51"/>
      <c r="G253" s="51"/>
      <c r="H253" s="51"/>
      <c r="I253" s="51"/>
      <c r="J253" s="112"/>
      <c r="K253" s="48"/>
      <c r="L253" s="48"/>
    </row>
    <row r="254" spans="1:12" ht="15.75">
      <c r="A254" s="48"/>
      <c r="B254" s="48"/>
      <c r="C254" s="159"/>
      <c r="D254" s="51"/>
      <c r="E254" s="51"/>
      <c r="F254" s="51"/>
      <c r="G254" s="51"/>
      <c r="H254" s="51"/>
      <c r="I254" s="51"/>
      <c r="J254" s="112"/>
      <c r="K254" s="48"/>
      <c r="L254" s="48"/>
    </row>
    <row r="255" spans="1:12" ht="15.75">
      <c r="A255" s="48"/>
      <c r="B255" s="48"/>
      <c r="C255" s="159"/>
      <c r="D255" s="51"/>
      <c r="E255" s="51"/>
      <c r="F255" s="51"/>
      <c r="G255" s="51"/>
      <c r="H255" s="51"/>
      <c r="I255" s="51"/>
      <c r="J255" s="112"/>
      <c r="K255" s="48"/>
      <c r="L255" s="48"/>
    </row>
    <row r="256" spans="1:12" ht="15.75">
      <c r="A256" s="48"/>
      <c r="B256" s="48"/>
      <c r="C256" s="159"/>
      <c r="D256" s="51"/>
      <c r="E256" s="51"/>
      <c r="F256" s="51"/>
      <c r="G256" s="51"/>
      <c r="H256" s="51"/>
      <c r="I256" s="51"/>
      <c r="J256" s="112"/>
      <c r="K256" s="48"/>
      <c r="L256" s="48"/>
    </row>
    <row r="257" spans="1:12" ht="15.75">
      <c r="A257" s="48"/>
      <c r="B257" s="48"/>
      <c r="C257" s="159"/>
      <c r="D257" s="51"/>
      <c r="E257" s="51"/>
      <c r="F257" s="51"/>
      <c r="G257" s="51"/>
      <c r="H257" s="51"/>
      <c r="I257" s="51"/>
      <c r="J257" s="112"/>
      <c r="K257" s="48"/>
      <c r="L257" s="48"/>
    </row>
    <row r="258" spans="1:12" ht="15.75">
      <c r="A258" s="48"/>
      <c r="B258" s="48"/>
      <c r="C258" s="159"/>
      <c r="D258" s="51"/>
      <c r="E258" s="51"/>
      <c r="F258" s="51"/>
      <c r="G258" s="51"/>
      <c r="H258" s="51"/>
      <c r="I258" s="51"/>
      <c r="J258" s="112"/>
      <c r="K258" s="48"/>
      <c r="L258" s="48"/>
    </row>
    <row r="259" spans="1:12" ht="15.75">
      <c r="A259" s="48"/>
      <c r="B259" s="48"/>
      <c r="C259" s="159"/>
      <c r="D259" s="51"/>
      <c r="E259" s="51"/>
      <c r="F259" s="51"/>
      <c r="G259" s="51"/>
      <c r="H259" s="51"/>
      <c r="I259" s="51"/>
      <c r="J259" s="112"/>
      <c r="K259" s="48"/>
      <c r="L259" s="48"/>
    </row>
    <row r="260" spans="1:12" ht="15.75">
      <c r="A260" s="48"/>
      <c r="B260" s="48"/>
      <c r="C260" s="159"/>
      <c r="D260" s="51"/>
      <c r="E260" s="51"/>
      <c r="F260" s="51"/>
      <c r="G260" s="51"/>
      <c r="H260" s="51"/>
      <c r="I260" s="51"/>
      <c r="J260" s="112"/>
      <c r="K260" s="48"/>
      <c r="L260" s="48"/>
    </row>
    <row r="261" spans="1:12" ht="15.75">
      <c r="A261" s="48"/>
      <c r="B261" s="48"/>
      <c r="C261" s="159"/>
      <c r="D261" s="51"/>
      <c r="E261" s="51"/>
      <c r="F261" s="51"/>
      <c r="G261" s="51"/>
      <c r="H261" s="51"/>
      <c r="I261" s="51"/>
      <c r="J261" s="112"/>
      <c r="K261" s="48"/>
      <c r="L261" s="48"/>
    </row>
    <row r="262" spans="1:12" ht="15.75">
      <c r="A262" s="48"/>
      <c r="B262" s="48"/>
      <c r="C262" s="159"/>
      <c r="D262" s="51"/>
      <c r="E262" s="51"/>
      <c r="F262" s="51"/>
      <c r="G262" s="51"/>
      <c r="H262" s="51"/>
      <c r="I262" s="51"/>
      <c r="J262" s="112"/>
      <c r="K262" s="48"/>
      <c r="L262" s="48"/>
    </row>
    <row r="263" spans="1:12" ht="15.75">
      <c r="A263" s="48"/>
      <c r="B263" s="48"/>
      <c r="C263" s="159"/>
      <c r="D263" s="51"/>
      <c r="E263" s="51"/>
      <c r="F263" s="51"/>
      <c r="G263" s="51"/>
      <c r="H263" s="51"/>
      <c r="I263" s="51"/>
      <c r="J263" s="112"/>
      <c r="K263" s="48"/>
      <c r="L263" s="48"/>
    </row>
    <row r="264" spans="1:12" ht="15.75">
      <c r="A264" s="48"/>
      <c r="B264" s="48"/>
      <c r="C264" s="159"/>
      <c r="D264" s="51"/>
      <c r="E264" s="51"/>
      <c r="F264" s="51"/>
      <c r="G264" s="51"/>
      <c r="H264" s="51"/>
      <c r="I264" s="51"/>
      <c r="J264" s="112"/>
      <c r="K264" s="48"/>
      <c r="L264" s="48"/>
    </row>
    <row r="265" spans="1:12" ht="15.75">
      <c r="A265" s="48"/>
      <c r="B265" s="48"/>
      <c r="C265" s="159"/>
      <c r="D265" s="51"/>
      <c r="E265" s="51"/>
      <c r="F265" s="51"/>
      <c r="G265" s="51"/>
      <c r="H265" s="51"/>
      <c r="I265" s="51"/>
      <c r="J265" s="112"/>
      <c r="K265" s="48"/>
      <c r="L265" s="48"/>
    </row>
    <row r="266" spans="1:12" ht="15.75">
      <c r="A266" s="48"/>
      <c r="B266" s="48"/>
      <c r="C266" s="159"/>
      <c r="D266" s="51"/>
      <c r="E266" s="51"/>
      <c r="F266" s="51"/>
      <c r="G266" s="51"/>
      <c r="H266" s="51"/>
      <c r="I266" s="51"/>
      <c r="J266" s="112"/>
      <c r="K266" s="48"/>
      <c r="L266" s="48"/>
    </row>
    <row r="267" spans="1:12" ht="15.75">
      <c r="A267" s="48"/>
      <c r="B267" s="48"/>
      <c r="C267" s="159"/>
      <c r="D267" s="51"/>
      <c r="E267" s="51"/>
      <c r="F267" s="51"/>
      <c r="G267" s="51"/>
      <c r="H267" s="51"/>
      <c r="I267" s="51"/>
      <c r="J267" s="112"/>
      <c r="K267" s="48"/>
      <c r="L267" s="48"/>
    </row>
    <row r="268" spans="1:12" ht="15.75">
      <c r="A268" s="48"/>
      <c r="B268" s="48"/>
      <c r="C268" s="159"/>
      <c r="D268" s="51"/>
      <c r="E268" s="51"/>
      <c r="F268" s="51"/>
      <c r="G268" s="51"/>
      <c r="H268" s="51"/>
      <c r="I268" s="51"/>
      <c r="J268" s="112"/>
      <c r="K268" s="48"/>
      <c r="L268" s="48"/>
    </row>
    <row r="269" spans="1:12" ht="15.75">
      <c r="A269" s="48"/>
      <c r="B269" s="48"/>
      <c r="C269" s="159"/>
      <c r="D269" s="51"/>
      <c r="E269" s="51"/>
      <c r="F269" s="51"/>
      <c r="G269" s="51"/>
      <c r="H269" s="51"/>
      <c r="I269" s="51"/>
      <c r="J269" s="112"/>
      <c r="K269" s="48"/>
      <c r="L269" s="48"/>
    </row>
    <row r="270" spans="1:12" ht="15.75">
      <c r="A270" s="48"/>
      <c r="B270" s="48"/>
      <c r="C270" s="159"/>
      <c r="D270" s="51"/>
      <c r="E270" s="51"/>
      <c r="F270" s="51"/>
      <c r="G270" s="51"/>
      <c r="H270" s="51"/>
      <c r="I270" s="51"/>
      <c r="J270" s="112"/>
      <c r="K270" s="48"/>
      <c r="L270" s="48"/>
    </row>
    <row r="271" spans="1:12" ht="15.75">
      <c r="A271" s="48"/>
      <c r="B271" s="48"/>
      <c r="C271" s="159"/>
      <c r="D271" s="51"/>
      <c r="E271" s="51"/>
      <c r="F271" s="51"/>
      <c r="G271" s="51"/>
      <c r="H271" s="51"/>
      <c r="I271" s="51"/>
      <c r="J271" s="112"/>
      <c r="K271" s="48"/>
      <c r="L271" s="48"/>
    </row>
    <row r="272" spans="1:12" ht="15.75">
      <c r="A272" s="48"/>
      <c r="B272" s="48"/>
      <c r="C272" s="159"/>
      <c r="D272" s="51"/>
      <c r="E272" s="51"/>
      <c r="F272" s="51"/>
      <c r="G272" s="51"/>
      <c r="H272" s="51"/>
      <c r="I272" s="51"/>
      <c r="J272" s="112"/>
      <c r="K272" s="48"/>
      <c r="L272" s="48"/>
    </row>
    <row r="273" spans="1:12" ht="15.75">
      <c r="A273" s="48"/>
      <c r="B273" s="48"/>
      <c r="C273" s="159"/>
      <c r="D273" s="51"/>
      <c r="E273" s="51"/>
      <c r="F273" s="51"/>
      <c r="G273" s="51"/>
      <c r="H273" s="51"/>
      <c r="I273" s="51"/>
      <c r="J273" s="112"/>
      <c r="K273" s="48"/>
      <c r="L273" s="48"/>
    </row>
    <row r="274" spans="1:12" ht="15.75">
      <c r="A274" s="48"/>
      <c r="B274" s="48"/>
      <c r="C274" s="159"/>
      <c r="D274" s="51"/>
      <c r="E274" s="51"/>
      <c r="F274" s="51"/>
      <c r="G274" s="51"/>
      <c r="H274" s="51"/>
      <c r="I274" s="51"/>
      <c r="J274" s="112"/>
      <c r="K274" s="48"/>
      <c r="L274" s="48"/>
    </row>
    <row r="275" spans="1:12" ht="15.75">
      <c r="A275" s="48"/>
      <c r="B275" s="48"/>
      <c r="C275" s="159"/>
      <c r="D275" s="51"/>
      <c r="E275" s="51"/>
      <c r="F275" s="51"/>
      <c r="G275" s="51"/>
      <c r="H275" s="51"/>
      <c r="I275" s="51"/>
      <c r="J275" s="112"/>
      <c r="K275" s="48"/>
      <c r="L275" s="48"/>
    </row>
    <row r="276" spans="1:12" ht="15.75">
      <c r="A276" s="48"/>
      <c r="B276" s="48"/>
      <c r="C276" s="159"/>
      <c r="D276" s="51"/>
      <c r="E276" s="51"/>
      <c r="F276" s="51"/>
      <c r="G276" s="51"/>
      <c r="H276" s="51"/>
      <c r="I276" s="51"/>
      <c r="J276" s="112"/>
      <c r="K276" s="48"/>
      <c r="L276" s="48"/>
    </row>
    <row r="277" spans="1:12" ht="15.75">
      <c r="A277" s="48"/>
      <c r="B277" s="48"/>
      <c r="C277" s="159"/>
      <c r="D277" s="51"/>
      <c r="E277" s="51"/>
      <c r="F277" s="51"/>
      <c r="G277" s="51"/>
      <c r="H277" s="51"/>
      <c r="I277" s="51"/>
      <c r="J277" s="112"/>
      <c r="K277" s="48"/>
      <c r="L277" s="48"/>
    </row>
    <row r="278" spans="1:12" ht="15.75">
      <c r="A278" s="48"/>
      <c r="B278" s="48"/>
      <c r="C278" s="159"/>
      <c r="D278" s="51"/>
      <c r="E278" s="51"/>
      <c r="F278" s="51"/>
      <c r="G278" s="51"/>
      <c r="H278" s="51"/>
      <c r="I278" s="51"/>
      <c r="J278" s="112"/>
      <c r="K278" s="48"/>
      <c r="L278" s="48"/>
    </row>
    <row r="279" spans="1:12" ht="15.75">
      <c r="A279" s="48"/>
      <c r="B279" s="48"/>
      <c r="C279" s="159"/>
      <c r="D279" s="51"/>
      <c r="E279" s="51"/>
      <c r="F279" s="51"/>
      <c r="G279" s="51"/>
      <c r="H279" s="51"/>
      <c r="I279" s="51"/>
      <c r="J279" s="112"/>
      <c r="K279" s="48"/>
      <c r="L279" s="48"/>
    </row>
    <row r="280" spans="1:12" ht="15.75">
      <c r="A280" s="48"/>
      <c r="B280" s="48"/>
      <c r="C280" s="159"/>
      <c r="D280" s="51"/>
      <c r="E280" s="51"/>
      <c r="F280" s="51"/>
      <c r="G280" s="51"/>
      <c r="H280" s="51"/>
      <c r="I280" s="51"/>
      <c r="J280" s="112"/>
      <c r="K280" s="48"/>
      <c r="L280" s="48"/>
    </row>
    <row r="281" spans="1:12" ht="15.75">
      <c r="A281" s="48"/>
      <c r="B281" s="48"/>
      <c r="C281" s="159"/>
      <c r="D281" s="51"/>
      <c r="E281" s="51"/>
      <c r="F281" s="51"/>
      <c r="G281" s="51"/>
      <c r="H281" s="51"/>
      <c r="I281" s="51"/>
      <c r="J281" s="112"/>
      <c r="K281" s="48"/>
      <c r="L281" s="48"/>
    </row>
    <row r="282" spans="1:12" ht="15.75">
      <c r="A282" s="48"/>
      <c r="B282" s="48"/>
      <c r="C282" s="159"/>
      <c r="D282" s="51"/>
      <c r="E282" s="51"/>
      <c r="F282" s="51"/>
      <c r="G282" s="51"/>
      <c r="H282" s="51"/>
      <c r="I282" s="51"/>
      <c r="J282" s="112"/>
      <c r="K282" s="48"/>
      <c r="L282" s="48"/>
    </row>
    <row r="283" spans="1:12" ht="15.75">
      <c r="A283" s="48"/>
      <c r="B283" s="48"/>
      <c r="C283" s="159"/>
      <c r="D283" s="51"/>
      <c r="E283" s="51"/>
      <c r="F283" s="51"/>
      <c r="G283" s="51"/>
      <c r="H283" s="51"/>
      <c r="I283" s="51"/>
      <c r="J283" s="112"/>
      <c r="K283" s="48"/>
      <c r="L283" s="48"/>
    </row>
    <row r="284" spans="1:12" ht="15.75">
      <c r="A284" s="48"/>
      <c r="B284" s="48"/>
      <c r="C284" s="159"/>
      <c r="D284" s="51"/>
      <c r="E284" s="51"/>
      <c r="F284" s="51"/>
      <c r="G284" s="51"/>
      <c r="H284" s="51"/>
      <c r="I284" s="51"/>
      <c r="J284" s="112"/>
      <c r="K284" s="48"/>
      <c r="L284" s="48"/>
    </row>
    <row r="285" spans="1:12" ht="15.75">
      <c r="A285" s="48"/>
      <c r="B285" s="48"/>
      <c r="C285" s="159"/>
      <c r="D285" s="51"/>
      <c r="E285" s="51"/>
      <c r="F285" s="51"/>
      <c r="G285" s="51"/>
      <c r="H285" s="51"/>
      <c r="I285" s="51"/>
      <c r="J285" s="112"/>
      <c r="K285" s="48"/>
      <c r="L285" s="48"/>
    </row>
    <row r="286" spans="1:12" ht="15.75">
      <c r="A286" s="48"/>
      <c r="B286" s="48"/>
      <c r="C286" s="159"/>
      <c r="D286" s="51"/>
      <c r="E286" s="51"/>
      <c r="F286" s="51"/>
      <c r="G286" s="51"/>
      <c r="H286" s="51"/>
      <c r="I286" s="51"/>
      <c r="J286" s="112"/>
      <c r="K286" s="48"/>
      <c r="L286" s="48"/>
    </row>
    <row r="287" spans="1:12" ht="15.75">
      <c r="A287" s="48"/>
      <c r="B287" s="48"/>
      <c r="C287" s="159"/>
      <c r="D287" s="51"/>
      <c r="E287" s="51"/>
      <c r="F287" s="51"/>
      <c r="G287" s="51"/>
      <c r="H287" s="51"/>
      <c r="I287" s="51"/>
      <c r="J287" s="112"/>
      <c r="K287" s="48"/>
      <c r="L287" s="48"/>
    </row>
    <row r="288" spans="1:12" ht="15.75">
      <c r="A288" s="48"/>
      <c r="B288" s="48"/>
      <c r="C288" s="159"/>
      <c r="D288" s="51"/>
      <c r="E288" s="51"/>
      <c r="F288" s="51"/>
      <c r="G288" s="51"/>
      <c r="H288" s="51"/>
      <c r="I288" s="51"/>
      <c r="J288" s="112"/>
      <c r="K288" s="48"/>
      <c r="L288" s="48"/>
    </row>
    <row r="289" spans="1:12" ht="15.75">
      <c r="A289" s="48"/>
      <c r="B289" s="48"/>
      <c r="C289" s="159"/>
      <c r="D289" s="51"/>
      <c r="E289" s="51"/>
      <c r="F289" s="51"/>
      <c r="G289" s="51"/>
      <c r="H289" s="51"/>
      <c r="I289" s="51"/>
      <c r="J289" s="112"/>
      <c r="K289" s="48"/>
      <c r="L289" s="48"/>
    </row>
    <row r="290" spans="1:12" ht="15.75">
      <c r="A290" s="48"/>
      <c r="B290" s="48"/>
      <c r="C290" s="159"/>
      <c r="D290" s="51"/>
      <c r="E290" s="51"/>
      <c r="F290" s="51"/>
      <c r="G290" s="51"/>
      <c r="H290" s="51"/>
      <c r="I290" s="51"/>
      <c r="J290" s="112"/>
      <c r="K290" s="48"/>
      <c r="L290" s="48"/>
    </row>
    <row r="291" spans="1:12" ht="15.75">
      <c r="A291" s="48"/>
      <c r="B291" s="48"/>
      <c r="C291" s="159"/>
      <c r="D291" s="51"/>
      <c r="E291" s="51"/>
      <c r="F291" s="51"/>
      <c r="G291" s="51"/>
      <c r="H291" s="51"/>
      <c r="I291" s="51"/>
      <c r="J291" s="112"/>
      <c r="K291" s="48"/>
      <c r="L291" s="48"/>
    </row>
    <row r="292" spans="1:12" ht="15.75">
      <c r="A292" s="48"/>
      <c r="B292" s="48"/>
      <c r="C292" s="159"/>
      <c r="D292" s="51"/>
      <c r="E292" s="51"/>
      <c r="F292" s="51"/>
      <c r="G292" s="51"/>
      <c r="H292" s="51"/>
      <c r="I292" s="51"/>
      <c r="J292" s="112"/>
      <c r="K292" s="48"/>
      <c r="L292" s="48"/>
    </row>
    <row r="293" spans="1:12" ht="15.75">
      <c r="A293" s="48"/>
      <c r="B293" s="48"/>
      <c r="C293" s="159"/>
      <c r="D293" s="51"/>
      <c r="E293" s="51"/>
      <c r="F293" s="51"/>
      <c r="G293" s="51"/>
      <c r="H293" s="51"/>
      <c r="I293" s="51"/>
      <c r="J293" s="112"/>
      <c r="K293" s="48"/>
      <c r="L293" s="48"/>
    </row>
    <row r="294" spans="1:12" ht="15.75">
      <c r="A294" s="48"/>
      <c r="B294" s="48"/>
      <c r="C294" s="159"/>
      <c r="D294" s="51"/>
      <c r="E294" s="51"/>
      <c r="F294" s="51"/>
      <c r="G294" s="51"/>
      <c r="H294" s="51"/>
      <c r="I294" s="51"/>
      <c r="J294" s="112"/>
      <c r="K294" s="48"/>
      <c r="L294" s="48"/>
    </row>
    <row r="295" spans="1:12" ht="15.75">
      <c r="A295" s="48"/>
      <c r="B295" s="48"/>
      <c r="C295" s="159"/>
      <c r="D295" s="51"/>
      <c r="E295" s="51"/>
      <c r="F295" s="51"/>
      <c r="G295" s="51"/>
      <c r="H295" s="51"/>
      <c r="I295" s="51"/>
      <c r="J295" s="112"/>
      <c r="K295" s="48"/>
      <c r="L295" s="48"/>
    </row>
    <row r="296" spans="1:12" ht="15.75">
      <c r="A296" s="48"/>
      <c r="B296" s="48"/>
      <c r="C296" s="159"/>
      <c r="D296" s="51"/>
      <c r="E296" s="51"/>
      <c r="F296" s="51"/>
      <c r="G296" s="51"/>
      <c r="H296" s="51"/>
      <c r="I296" s="51"/>
      <c r="J296" s="112"/>
      <c r="K296" s="48"/>
      <c r="L296" s="48"/>
    </row>
    <row r="297" spans="1:12" ht="15.75">
      <c r="A297" s="48"/>
      <c r="B297" s="48"/>
      <c r="C297" s="159"/>
      <c r="D297" s="51"/>
      <c r="E297" s="51"/>
      <c r="F297" s="51"/>
      <c r="G297" s="51"/>
      <c r="H297" s="51"/>
      <c r="I297" s="51"/>
      <c r="J297" s="112"/>
      <c r="K297" s="48"/>
      <c r="L297" s="48"/>
    </row>
    <row r="298" spans="1:12" ht="15.75">
      <c r="A298" s="48"/>
      <c r="B298" s="48"/>
      <c r="C298" s="159"/>
      <c r="D298" s="51"/>
      <c r="E298" s="51"/>
      <c r="F298" s="51"/>
      <c r="G298" s="51"/>
      <c r="H298" s="51"/>
      <c r="I298" s="51"/>
      <c r="J298" s="112"/>
      <c r="K298" s="48"/>
      <c r="L298" s="48"/>
    </row>
    <row r="299" spans="1:12" ht="15.75">
      <c r="A299" s="48"/>
      <c r="B299" s="48"/>
      <c r="C299" s="159"/>
      <c r="D299" s="51"/>
      <c r="E299" s="51"/>
      <c r="F299" s="51"/>
      <c r="G299" s="51"/>
      <c r="H299" s="51"/>
      <c r="I299" s="51"/>
      <c r="J299" s="112"/>
      <c r="K299" s="48"/>
      <c r="L299" s="48"/>
    </row>
    <row r="300" spans="1:12" ht="15.75">
      <c r="A300" s="48"/>
      <c r="B300" s="48"/>
      <c r="C300" s="159"/>
      <c r="D300" s="51"/>
      <c r="E300" s="51"/>
      <c r="F300" s="51"/>
      <c r="G300" s="51"/>
      <c r="H300" s="51"/>
      <c r="I300" s="51"/>
      <c r="J300" s="112"/>
      <c r="K300" s="48"/>
      <c r="L300" s="48"/>
    </row>
    <row r="301" spans="1:12" ht="15.75">
      <c r="A301" s="48"/>
      <c r="B301" s="48"/>
      <c r="C301" s="159"/>
      <c r="D301" s="51"/>
      <c r="E301" s="51"/>
      <c r="F301" s="51"/>
      <c r="G301" s="51"/>
      <c r="H301" s="51"/>
      <c r="I301" s="51"/>
      <c r="J301" s="112"/>
      <c r="K301" s="48"/>
      <c r="L301" s="48"/>
    </row>
    <row r="302" spans="1:12" ht="15.75">
      <c r="A302" s="48"/>
      <c r="B302" s="48"/>
      <c r="C302" s="159"/>
      <c r="D302" s="51"/>
      <c r="E302" s="51"/>
      <c r="F302" s="51"/>
      <c r="G302" s="51"/>
      <c r="H302" s="51"/>
      <c r="I302" s="51"/>
      <c r="J302" s="112"/>
      <c r="K302" s="48"/>
      <c r="L302" s="48"/>
    </row>
    <row r="303" spans="1:12" ht="15.75">
      <c r="A303" s="48"/>
      <c r="B303" s="48"/>
      <c r="C303" s="159"/>
      <c r="D303" s="51"/>
      <c r="E303" s="51"/>
      <c r="F303" s="51"/>
      <c r="G303" s="51"/>
      <c r="H303" s="51"/>
      <c r="I303" s="51"/>
      <c r="J303" s="112"/>
      <c r="K303" s="48"/>
      <c r="L303" s="48"/>
    </row>
    <row r="304" spans="1:12" ht="15.75">
      <c r="A304" s="48"/>
      <c r="B304" s="48"/>
      <c r="C304" s="159"/>
      <c r="D304" s="51"/>
      <c r="E304" s="51"/>
      <c r="F304" s="51"/>
      <c r="G304" s="51"/>
      <c r="H304" s="51"/>
      <c r="I304" s="51"/>
      <c r="J304" s="112"/>
      <c r="K304" s="48"/>
      <c r="L304" s="48"/>
    </row>
    <row r="305" spans="1:12" ht="15.75">
      <c r="A305" s="48"/>
      <c r="B305" s="48"/>
      <c r="C305" s="159"/>
      <c r="D305" s="51"/>
      <c r="E305" s="51"/>
      <c r="F305" s="51"/>
      <c r="G305" s="51"/>
      <c r="H305" s="51"/>
      <c r="I305" s="51"/>
      <c r="J305" s="112"/>
      <c r="K305" s="48"/>
      <c r="L305" s="48"/>
    </row>
    <row r="306" spans="1:12" ht="15.75">
      <c r="A306" s="48"/>
      <c r="B306" s="48"/>
      <c r="C306" s="159"/>
      <c r="D306" s="51"/>
      <c r="E306" s="51"/>
      <c r="F306" s="51"/>
      <c r="G306" s="51"/>
      <c r="H306" s="51"/>
      <c r="I306" s="51"/>
      <c r="J306" s="112"/>
      <c r="K306" s="48"/>
      <c r="L306" s="48"/>
    </row>
    <row r="307" spans="1:12" ht="15.75">
      <c r="A307" s="48"/>
      <c r="B307" s="48"/>
      <c r="C307" s="159"/>
      <c r="D307" s="51"/>
      <c r="E307" s="51"/>
      <c r="F307" s="51"/>
      <c r="G307" s="51"/>
      <c r="H307" s="51"/>
      <c r="I307" s="51"/>
      <c r="J307" s="112"/>
      <c r="K307" s="48"/>
      <c r="L307" s="48"/>
    </row>
    <row r="308" spans="1:12" ht="15.75">
      <c r="A308" s="48"/>
      <c r="B308" s="48"/>
      <c r="C308" s="159"/>
      <c r="D308" s="51"/>
      <c r="E308" s="51"/>
      <c r="F308" s="51"/>
      <c r="G308" s="51"/>
      <c r="H308" s="51"/>
      <c r="I308" s="51"/>
      <c r="J308" s="112"/>
      <c r="K308" s="48"/>
      <c r="L308" s="48"/>
    </row>
    <row r="309" spans="1:12" ht="15.75">
      <c r="A309" s="48"/>
      <c r="B309" s="48"/>
      <c r="C309" s="159"/>
      <c r="D309" s="51"/>
      <c r="E309" s="51"/>
      <c r="F309" s="51"/>
      <c r="G309" s="51"/>
      <c r="H309" s="51"/>
      <c r="I309" s="51"/>
      <c r="J309" s="112"/>
      <c r="K309" s="48"/>
      <c r="L309" s="48"/>
    </row>
    <row r="310" spans="1:12" ht="15.75">
      <c r="A310" s="48"/>
      <c r="B310" s="48"/>
      <c r="C310" s="159"/>
      <c r="D310" s="51"/>
      <c r="E310" s="51"/>
      <c r="F310" s="51"/>
      <c r="G310" s="51"/>
      <c r="H310" s="51"/>
      <c r="I310" s="51"/>
      <c r="J310" s="112"/>
      <c r="K310" s="48"/>
      <c r="L310" s="48"/>
    </row>
    <row r="311" spans="1:12" ht="15.75">
      <c r="A311" s="48"/>
      <c r="B311" s="48"/>
      <c r="C311" s="159"/>
      <c r="D311" s="51"/>
      <c r="E311" s="51"/>
      <c r="F311" s="51"/>
      <c r="G311" s="51"/>
      <c r="H311" s="51"/>
      <c r="I311" s="51"/>
      <c r="J311" s="112"/>
      <c r="K311" s="48"/>
      <c r="L311" s="48"/>
    </row>
    <row r="312" spans="1:12" ht="15.75">
      <c r="A312" s="48"/>
      <c r="B312" s="48"/>
      <c r="C312" s="159"/>
      <c r="D312" s="51"/>
      <c r="E312" s="51"/>
      <c r="F312" s="51"/>
      <c r="G312" s="51"/>
      <c r="H312" s="51"/>
      <c r="I312" s="51"/>
      <c r="J312" s="112"/>
      <c r="K312" s="48"/>
      <c r="L312" s="48"/>
    </row>
    <row r="313" spans="1:12" ht="15.75">
      <c r="A313" s="48"/>
      <c r="B313" s="48"/>
      <c r="C313" s="159"/>
      <c r="D313" s="51"/>
      <c r="E313" s="51"/>
      <c r="F313" s="51"/>
      <c r="G313" s="51"/>
      <c r="H313" s="51"/>
      <c r="I313" s="51"/>
      <c r="J313" s="112"/>
      <c r="K313" s="48"/>
      <c r="L313" s="48"/>
    </row>
    <row r="314" spans="1:12" ht="15.75">
      <c r="A314" s="48"/>
      <c r="B314" s="48"/>
      <c r="C314" s="159"/>
      <c r="D314" s="51"/>
      <c r="E314" s="51"/>
      <c r="F314" s="51"/>
      <c r="G314" s="51"/>
      <c r="H314" s="51"/>
      <c r="I314" s="51"/>
      <c r="J314" s="112"/>
      <c r="K314" s="48"/>
      <c r="L314" s="48"/>
    </row>
    <row r="315" spans="1:12" ht="15.75">
      <c r="A315" s="48"/>
      <c r="B315" s="48"/>
      <c r="C315" s="159"/>
      <c r="D315" s="51"/>
      <c r="E315" s="51"/>
      <c r="F315" s="51"/>
      <c r="G315" s="51"/>
      <c r="H315" s="51"/>
      <c r="I315" s="51"/>
      <c r="J315" s="112"/>
      <c r="K315" s="48"/>
      <c r="L315" s="48"/>
    </row>
    <row r="316" spans="1:12" ht="15.75">
      <c r="A316" s="48"/>
      <c r="B316" s="48"/>
      <c r="C316" s="159"/>
      <c r="D316" s="51"/>
      <c r="E316" s="51"/>
      <c r="F316" s="51"/>
      <c r="G316" s="51"/>
      <c r="H316" s="51"/>
      <c r="I316" s="51"/>
      <c r="J316" s="112"/>
      <c r="K316" s="48"/>
      <c r="L316" s="48"/>
    </row>
    <row r="317" spans="1:12" ht="15.75">
      <c r="A317" s="48"/>
      <c r="B317" s="48"/>
      <c r="C317" s="159"/>
      <c r="D317" s="51"/>
      <c r="E317" s="51"/>
      <c r="F317" s="51"/>
      <c r="G317" s="51"/>
      <c r="H317" s="51"/>
      <c r="I317" s="51"/>
      <c r="J317" s="112"/>
      <c r="K317" s="48"/>
      <c r="L317" s="48"/>
    </row>
    <row r="318" spans="1:12" ht="15.75">
      <c r="A318" s="48"/>
      <c r="B318" s="48"/>
      <c r="C318" s="159"/>
      <c r="D318" s="51"/>
      <c r="E318" s="51"/>
      <c r="F318" s="51"/>
      <c r="G318" s="51"/>
      <c r="H318" s="51"/>
      <c r="I318" s="51"/>
      <c r="J318" s="112"/>
      <c r="K318" s="48"/>
      <c r="L318" s="48"/>
    </row>
    <row r="319" spans="1:12" ht="15.75">
      <c r="A319" s="48"/>
      <c r="B319" s="48"/>
      <c r="C319" s="159"/>
      <c r="D319" s="51"/>
      <c r="E319" s="51"/>
      <c r="F319" s="51"/>
      <c r="G319" s="51"/>
      <c r="H319" s="51"/>
      <c r="I319" s="51"/>
      <c r="J319" s="112"/>
      <c r="K319" s="48"/>
      <c r="L319" s="48"/>
    </row>
    <row r="320" spans="1:12" ht="15.75">
      <c r="A320" s="48"/>
      <c r="B320" s="48"/>
      <c r="C320" s="159"/>
      <c r="D320" s="51"/>
      <c r="E320" s="51"/>
      <c r="F320" s="51"/>
      <c r="G320" s="51"/>
      <c r="H320" s="51"/>
      <c r="I320" s="51"/>
      <c r="J320" s="112"/>
      <c r="K320" s="48"/>
      <c r="L320" s="48"/>
    </row>
    <row r="321" spans="1:12" ht="15.75">
      <c r="A321" s="48"/>
      <c r="B321" s="48"/>
      <c r="C321" s="159"/>
      <c r="D321" s="51"/>
      <c r="E321" s="51"/>
      <c r="F321" s="51"/>
      <c r="G321" s="51"/>
      <c r="H321" s="51"/>
      <c r="I321" s="51"/>
      <c r="J321" s="112"/>
      <c r="K321" s="48"/>
      <c r="L321" s="48"/>
    </row>
    <row r="322" spans="1:12" ht="15.75">
      <c r="A322" s="48"/>
      <c r="B322" s="48"/>
      <c r="C322" s="159"/>
      <c r="D322" s="51"/>
      <c r="E322" s="51"/>
      <c r="F322" s="51"/>
      <c r="G322" s="51"/>
      <c r="H322" s="51"/>
      <c r="I322" s="51"/>
      <c r="J322" s="112"/>
      <c r="K322" s="48"/>
      <c r="L322" s="48"/>
    </row>
    <row r="323" spans="1:12" ht="15.75">
      <c r="A323" s="48"/>
      <c r="B323" s="48"/>
      <c r="C323" s="159"/>
      <c r="D323" s="51"/>
      <c r="E323" s="51"/>
      <c r="F323" s="51"/>
      <c r="G323" s="51"/>
      <c r="H323" s="51"/>
      <c r="I323" s="51"/>
      <c r="J323" s="112"/>
      <c r="K323" s="48"/>
      <c r="L323" s="48"/>
    </row>
    <row r="324" spans="1:12" ht="15.75">
      <c r="A324" s="48"/>
      <c r="B324" s="48"/>
      <c r="C324" s="159"/>
      <c r="D324" s="51"/>
      <c r="E324" s="51"/>
      <c r="F324" s="51"/>
      <c r="G324" s="51"/>
      <c r="H324" s="51"/>
      <c r="I324" s="51"/>
      <c r="J324" s="112"/>
      <c r="K324" s="48"/>
      <c r="L324" s="48"/>
    </row>
  </sheetData>
  <sheetProtection/>
  <mergeCells count="6">
    <mergeCell ref="C2:I2"/>
    <mergeCell ref="B4:C4"/>
    <mergeCell ref="A5:C5"/>
    <mergeCell ref="A92:C92"/>
    <mergeCell ref="A134:C134"/>
    <mergeCell ref="H136:I1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2"/>
  <sheetViews>
    <sheetView zoomScalePageLayoutView="0" workbookViewId="0" topLeftCell="A3">
      <selection activeCell="D114" sqref="D114"/>
    </sheetView>
  </sheetViews>
  <sheetFormatPr defaultColWidth="16.25390625" defaultRowHeight="15.75"/>
  <cols>
    <col min="1" max="1" width="9.375" style="56" customWidth="1"/>
    <col min="2" max="2" width="21.25390625" style="56" customWidth="1"/>
    <col min="3" max="3" width="14.00390625" style="137" customWidth="1"/>
    <col min="4" max="4" width="16.25390625" style="137" customWidth="1"/>
    <col min="5" max="5" width="14.875" style="137" customWidth="1"/>
    <col min="6" max="6" width="16.25390625" style="137" customWidth="1"/>
    <col min="7" max="7" width="17.00390625" style="56" bestFit="1" customWidth="1"/>
    <col min="8" max="16384" width="16.25390625" style="56" customWidth="1"/>
  </cols>
  <sheetData>
    <row r="1" spans="1:6" ht="15.75">
      <c r="A1" s="211" t="s">
        <v>81</v>
      </c>
      <c r="B1" s="211"/>
      <c r="C1" s="211"/>
      <c r="D1" s="211"/>
      <c r="E1" s="211"/>
      <c r="F1" s="211"/>
    </row>
    <row r="2" spans="1:6" ht="18.75">
      <c r="A2" s="212" t="s">
        <v>205</v>
      </c>
      <c r="B2" s="212"/>
      <c r="C2" s="212"/>
      <c r="D2" s="212"/>
      <c r="E2" s="212"/>
      <c r="F2" s="212"/>
    </row>
    <row r="3" spans="1:6" ht="18.75">
      <c r="A3" s="212" t="s">
        <v>26</v>
      </c>
      <c r="B3" s="212"/>
      <c r="C3" s="212"/>
      <c r="D3" s="212"/>
      <c r="E3" s="212"/>
      <c r="F3" s="212"/>
    </row>
    <row r="4" spans="1:6" ht="39.75" customHeight="1">
      <c r="A4" s="206" t="s">
        <v>254</v>
      </c>
      <c r="B4" s="213"/>
      <c r="C4" s="213"/>
      <c r="D4" s="213"/>
      <c r="E4" s="213"/>
      <c r="F4" s="213"/>
    </row>
    <row r="5" spans="1:6" ht="24.75" customHeight="1">
      <c r="A5" s="210" t="s">
        <v>260</v>
      </c>
      <c r="B5" s="210"/>
      <c r="C5" s="210"/>
      <c r="D5" s="210"/>
      <c r="E5" s="210"/>
      <c r="F5" s="210"/>
    </row>
    <row r="6" spans="1:6" ht="18.75">
      <c r="A6" s="214" t="s">
        <v>82</v>
      </c>
      <c r="B6" s="214"/>
      <c r="C6" s="214"/>
      <c r="D6" s="214"/>
      <c r="E6" s="214"/>
      <c r="F6" s="214"/>
    </row>
    <row r="7" spans="1:6" ht="18.75">
      <c r="A7" s="215" t="s">
        <v>162</v>
      </c>
      <c r="B7" s="215"/>
      <c r="C7" s="215"/>
      <c r="D7" s="215"/>
      <c r="E7" s="215"/>
      <c r="F7" s="215"/>
    </row>
    <row r="8" spans="1:6" ht="15.75">
      <c r="A8" s="208" t="s">
        <v>27</v>
      </c>
      <c r="B8" s="208" t="s">
        <v>28</v>
      </c>
      <c r="C8" s="209" t="s">
        <v>84</v>
      </c>
      <c r="D8" s="209" t="s">
        <v>258</v>
      </c>
      <c r="E8" s="208" t="s">
        <v>85</v>
      </c>
      <c r="F8" s="208"/>
    </row>
    <row r="9" spans="1:6" ht="15.75">
      <c r="A9" s="208"/>
      <c r="B9" s="208"/>
      <c r="C9" s="209"/>
      <c r="D9" s="209"/>
      <c r="E9" s="128" t="s">
        <v>86</v>
      </c>
      <c r="F9" s="128" t="s">
        <v>87</v>
      </c>
    </row>
    <row r="10" spans="1:6" ht="15.75" hidden="1">
      <c r="A10" s="55">
        <v>1</v>
      </c>
      <c r="B10" s="59" t="s">
        <v>57</v>
      </c>
      <c r="C10" s="65"/>
      <c r="D10" s="65"/>
      <c r="E10" s="65"/>
      <c r="F10" s="65"/>
    </row>
    <row r="11" spans="1:6" ht="15.75" hidden="1">
      <c r="A11" s="55">
        <v>1.1</v>
      </c>
      <c r="B11" s="59" t="s">
        <v>58</v>
      </c>
      <c r="C11" s="65"/>
      <c r="D11" s="65"/>
      <c r="E11" s="65"/>
      <c r="F11" s="65"/>
    </row>
    <row r="12" spans="1:6" ht="15.75" hidden="1">
      <c r="A12" s="55"/>
      <c r="B12" s="59" t="s">
        <v>59</v>
      </c>
      <c r="C12" s="65"/>
      <c r="D12" s="65"/>
      <c r="E12" s="65"/>
      <c r="F12" s="65"/>
    </row>
    <row r="13" spans="1:6" ht="15.75" hidden="1">
      <c r="A13" s="55"/>
      <c r="B13" s="59" t="s">
        <v>60</v>
      </c>
      <c r="C13" s="65"/>
      <c r="D13" s="65"/>
      <c r="E13" s="65"/>
      <c r="F13" s="65"/>
    </row>
    <row r="14" spans="1:6" ht="15.75" hidden="1">
      <c r="A14" s="55"/>
      <c r="B14" s="59" t="s">
        <v>88</v>
      </c>
      <c r="C14" s="65"/>
      <c r="D14" s="65"/>
      <c r="E14" s="65"/>
      <c r="F14" s="65"/>
    </row>
    <row r="15" spans="1:6" ht="15.75" hidden="1">
      <c r="A15" s="55">
        <v>1.2</v>
      </c>
      <c r="B15" s="59" t="s">
        <v>61</v>
      </c>
      <c r="C15" s="65"/>
      <c r="D15" s="65"/>
      <c r="E15" s="65"/>
      <c r="F15" s="65"/>
    </row>
    <row r="16" spans="1:6" ht="15.75" hidden="1">
      <c r="A16" s="55"/>
      <c r="B16" s="59" t="s">
        <v>62</v>
      </c>
      <c r="C16" s="65"/>
      <c r="D16" s="65"/>
      <c r="E16" s="65"/>
      <c r="F16" s="65"/>
    </row>
    <row r="17" spans="1:6" ht="15.75" hidden="1">
      <c r="A17" s="55"/>
      <c r="B17" s="59" t="s">
        <v>63</v>
      </c>
      <c r="C17" s="65"/>
      <c r="D17" s="65"/>
      <c r="E17" s="65"/>
      <c r="F17" s="65"/>
    </row>
    <row r="18" spans="1:6" ht="15.75" hidden="1">
      <c r="A18" s="55"/>
      <c r="B18" s="59" t="s">
        <v>88</v>
      </c>
      <c r="C18" s="65"/>
      <c r="D18" s="65"/>
      <c r="E18" s="65"/>
      <c r="F18" s="65"/>
    </row>
    <row r="19" spans="1:6" ht="25.5" hidden="1">
      <c r="A19" s="55">
        <v>2</v>
      </c>
      <c r="B19" s="59" t="s">
        <v>64</v>
      </c>
      <c r="C19" s="65"/>
      <c r="D19" s="65"/>
      <c r="E19" s="65"/>
      <c r="F19" s="65"/>
    </row>
    <row r="20" spans="1:6" ht="15.75" hidden="1">
      <c r="A20" s="55">
        <v>2.1</v>
      </c>
      <c r="B20" s="59" t="s">
        <v>89</v>
      </c>
      <c r="C20" s="65"/>
      <c r="D20" s="65"/>
      <c r="E20" s="65"/>
      <c r="F20" s="65"/>
    </row>
    <row r="21" spans="1:6" ht="25.5" hidden="1">
      <c r="A21" s="55" t="s">
        <v>66</v>
      </c>
      <c r="B21" s="59" t="s">
        <v>67</v>
      </c>
      <c r="C21" s="65"/>
      <c r="D21" s="65"/>
      <c r="E21" s="65"/>
      <c r="F21" s="65"/>
    </row>
    <row r="22" spans="1:6" ht="25.5" hidden="1">
      <c r="A22" s="55" t="s">
        <v>68</v>
      </c>
      <c r="B22" s="59" t="s">
        <v>43</v>
      </c>
      <c r="C22" s="65"/>
      <c r="D22" s="65"/>
      <c r="E22" s="65"/>
      <c r="F22" s="65"/>
    </row>
    <row r="23" spans="1:6" ht="15.75" hidden="1">
      <c r="A23" s="55">
        <v>2.2</v>
      </c>
      <c r="B23" s="59" t="s">
        <v>36</v>
      </c>
      <c r="C23" s="65"/>
      <c r="D23" s="65"/>
      <c r="E23" s="65"/>
      <c r="F23" s="65"/>
    </row>
    <row r="24" spans="1:6" ht="25.5" hidden="1">
      <c r="A24" s="55" t="s">
        <v>66</v>
      </c>
      <c r="B24" s="59" t="s">
        <v>69</v>
      </c>
      <c r="C24" s="65"/>
      <c r="D24" s="65"/>
      <c r="E24" s="65"/>
      <c r="F24" s="65"/>
    </row>
    <row r="25" spans="1:6" ht="25.5" hidden="1">
      <c r="A25" s="55" t="s">
        <v>68</v>
      </c>
      <c r="B25" s="59" t="s">
        <v>37</v>
      </c>
      <c r="C25" s="65"/>
      <c r="D25" s="65"/>
      <c r="E25" s="65"/>
      <c r="F25" s="65"/>
    </row>
    <row r="26" spans="1:6" ht="15.75" hidden="1">
      <c r="A26" s="55">
        <v>3</v>
      </c>
      <c r="B26" s="59" t="s">
        <v>70</v>
      </c>
      <c r="C26" s="65"/>
      <c r="D26" s="65"/>
      <c r="E26" s="65"/>
      <c r="F26" s="65"/>
    </row>
    <row r="27" spans="1:6" ht="15.75" hidden="1">
      <c r="A27" s="55">
        <v>3.1</v>
      </c>
      <c r="B27" s="59" t="s">
        <v>58</v>
      </c>
      <c r="C27" s="65"/>
      <c r="D27" s="65"/>
      <c r="E27" s="65"/>
      <c r="F27" s="65"/>
    </row>
    <row r="28" spans="1:6" ht="15.75" hidden="1">
      <c r="A28" s="55"/>
      <c r="B28" s="59" t="s">
        <v>59</v>
      </c>
      <c r="C28" s="65"/>
      <c r="D28" s="65"/>
      <c r="E28" s="65"/>
      <c r="F28" s="65"/>
    </row>
    <row r="29" spans="1:6" ht="15.75" hidden="1">
      <c r="A29" s="55"/>
      <c r="B29" s="59" t="s">
        <v>60</v>
      </c>
      <c r="C29" s="65"/>
      <c r="D29" s="65"/>
      <c r="E29" s="65"/>
      <c r="F29" s="65"/>
    </row>
    <row r="30" spans="1:6" ht="15.75" hidden="1">
      <c r="A30" s="55"/>
      <c r="B30" s="59" t="s">
        <v>88</v>
      </c>
      <c r="C30" s="65"/>
      <c r="D30" s="65"/>
      <c r="E30" s="65"/>
      <c r="F30" s="65"/>
    </row>
    <row r="31" spans="1:6" ht="15.75" hidden="1">
      <c r="A31" s="55">
        <v>3.2</v>
      </c>
      <c r="B31" s="59" t="s">
        <v>61</v>
      </c>
      <c r="C31" s="65"/>
      <c r="D31" s="65"/>
      <c r="E31" s="65"/>
      <c r="F31" s="65"/>
    </row>
    <row r="32" spans="1:6" ht="15.75" hidden="1">
      <c r="A32" s="55"/>
      <c r="B32" s="59" t="s">
        <v>62</v>
      </c>
      <c r="C32" s="65"/>
      <c r="D32" s="65"/>
      <c r="E32" s="65"/>
      <c r="F32" s="65"/>
    </row>
    <row r="33" spans="1:6" ht="15.75" hidden="1">
      <c r="A33" s="55"/>
      <c r="B33" s="59" t="s">
        <v>63</v>
      </c>
      <c r="C33" s="65"/>
      <c r="D33" s="65"/>
      <c r="E33" s="65"/>
      <c r="F33" s="65"/>
    </row>
    <row r="34" spans="1:6" ht="15.75" hidden="1">
      <c r="A34" s="55"/>
      <c r="B34" s="59" t="s">
        <v>88</v>
      </c>
      <c r="C34" s="65"/>
      <c r="D34" s="65"/>
      <c r="E34" s="65"/>
      <c r="F34" s="65"/>
    </row>
    <row r="35" spans="1:6" ht="25.5">
      <c r="A35" s="55" t="s">
        <v>4</v>
      </c>
      <c r="B35" s="59" t="s">
        <v>71</v>
      </c>
      <c r="C35" s="129">
        <f>C36</f>
        <v>8600832000.494</v>
      </c>
      <c r="D35" s="129">
        <f>D36</f>
        <v>1845509562</v>
      </c>
      <c r="E35" s="138">
        <f>D35/C35</f>
        <v>0.21457337637730872</v>
      </c>
      <c r="F35" s="138">
        <v>0.22931818856465605</v>
      </c>
    </row>
    <row r="36" spans="1:8" s="68" customFormat="1" ht="25.5">
      <c r="A36" s="55">
        <v>1</v>
      </c>
      <c r="B36" s="59" t="s">
        <v>44</v>
      </c>
      <c r="C36" s="129">
        <f>C37+C113</f>
        <v>8600832000.494</v>
      </c>
      <c r="D36" s="129">
        <f>D37+D113+D102</f>
        <v>1845509562</v>
      </c>
      <c r="E36" s="138">
        <f aca="true" t="shared" si="0" ref="E36:E82">(D36/C36)</f>
        <v>0.21457337637730872</v>
      </c>
      <c r="F36" s="138">
        <v>0.22931818856465605</v>
      </c>
      <c r="G36" s="157"/>
      <c r="H36" s="156"/>
    </row>
    <row r="37" spans="1:6" ht="25.5">
      <c r="A37" s="55">
        <v>1.1</v>
      </c>
      <c r="B37" s="59" t="s">
        <v>69</v>
      </c>
      <c r="C37" s="129">
        <f>C38+C42+C44+C51+C54+C59+C61+C65+C69+C73+C76+C82+C85+C92+C94+C98+C109+C111</f>
        <v>7298007000.4939995</v>
      </c>
      <c r="D37" s="129">
        <f>D38+D42+D44+D51+D54+D59+D61+D65+D69+D73+D76+D82+D85+D94+D98+D109+D111-D102</f>
        <v>1565159399</v>
      </c>
      <c r="E37" s="138">
        <f t="shared" si="0"/>
        <v>0.2144639487046333</v>
      </c>
      <c r="F37" s="138">
        <v>0.20122782797205213</v>
      </c>
    </row>
    <row r="38" spans="1:6" s="69" customFormat="1" ht="15.75">
      <c r="A38" s="85">
        <v>6000</v>
      </c>
      <c r="B38" s="85" t="s">
        <v>112</v>
      </c>
      <c r="C38" s="130">
        <f>SUM(C39:C41)</f>
        <v>3022733000.4</v>
      </c>
      <c r="D38" s="130">
        <f>SUM(D39:D41)</f>
        <v>685584182</v>
      </c>
      <c r="E38" s="139">
        <f t="shared" si="0"/>
        <v>0.22680937479733612</v>
      </c>
      <c r="F38" s="139">
        <v>0.23068</v>
      </c>
    </row>
    <row r="39" spans="1:6" ht="15.75">
      <c r="A39" s="53">
        <v>6001</v>
      </c>
      <c r="B39" s="53" t="s">
        <v>104</v>
      </c>
      <c r="C39" s="131">
        <f>'[2]THUYETMINH17'!$K$6</f>
        <v>1823457600</v>
      </c>
      <c r="D39" s="144">
        <v>424360061</v>
      </c>
      <c r="E39" s="140">
        <f t="shared" si="0"/>
        <v>0.2327227466106149</v>
      </c>
      <c r="F39" s="140">
        <v>0.25162389406456903</v>
      </c>
    </row>
    <row r="40" spans="1:6" ht="15.75">
      <c r="A40" s="53">
        <v>6003</v>
      </c>
      <c r="B40" s="53" t="s">
        <v>105</v>
      </c>
      <c r="C40" s="131">
        <f>'[2]THUYETMINH17'!$K$7</f>
        <v>1199275400.4</v>
      </c>
      <c r="D40" s="144">
        <v>261224121</v>
      </c>
      <c r="E40" s="140">
        <f t="shared" si="0"/>
        <v>0.2178182933735426</v>
      </c>
      <c r="F40" s="140">
        <v>0.2592722674908682</v>
      </c>
    </row>
    <row r="41" spans="1:6" ht="15.75">
      <c r="A41" s="53">
        <v>6004</v>
      </c>
      <c r="B41" s="53" t="s">
        <v>106</v>
      </c>
      <c r="C41" s="131"/>
      <c r="D41" s="144"/>
      <c r="E41" s="140" t="e">
        <f t="shared" si="0"/>
        <v>#DIV/0!</v>
      </c>
      <c r="F41" s="140">
        <v>0</v>
      </c>
    </row>
    <row r="42" spans="1:6" ht="28.5" customHeight="1">
      <c r="A42" s="85">
        <v>6757</v>
      </c>
      <c r="B42" s="86" t="s">
        <v>217</v>
      </c>
      <c r="C42" s="132">
        <f>C43</f>
        <v>123895200</v>
      </c>
      <c r="D42" s="132">
        <f>D43</f>
        <v>31073800</v>
      </c>
      <c r="E42" s="139">
        <f t="shared" si="0"/>
        <v>0.2508071337711227</v>
      </c>
      <c r="F42" s="139">
        <v>1</v>
      </c>
    </row>
    <row r="43" spans="1:6" ht="22.5" customHeight="1">
      <c r="A43" s="53">
        <f>'[2]THUYETMINH17'!$B$9</f>
        <v>6757</v>
      </c>
      <c r="B43" s="53" t="s">
        <v>107</v>
      </c>
      <c r="C43" s="131">
        <f>'[2]THUYETMINH17'!$K$9</f>
        <v>123895200</v>
      </c>
      <c r="D43" s="145">
        <v>31073800</v>
      </c>
      <c r="E43" s="140">
        <f t="shared" si="0"/>
        <v>0.2508071337711227</v>
      </c>
      <c r="F43" s="140">
        <v>0.2685</v>
      </c>
    </row>
    <row r="44" spans="1:6" ht="15.75">
      <c r="A44" s="85">
        <v>6100</v>
      </c>
      <c r="B44" s="85" t="s">
        <v>113</v>
      </c>
      <c r="C44" s="130">
        <f>SUM(C45:C50)</f>
        <v>2107821000</v>
      </c>
      <c r="D44" s="130">
        <f>SUM(D45:D50)</f>
        <v>482470008</v>
      </c>
      <c r="E44" s="139">
        <f t="shared" si="0"/>
        <v>0.22889515191280474</v>
      </c>
      <c r="F44" s="139">
        <v>0.23055</v>
      </c>
    </row>
    <row r="45" spans="1:6" ht="15.75">
      <c r="A45" s="53">
        <v>6101</v>
      </c>
      <c r="B45" s="53" t="s">
        <v>108</v>
      </c>
      <c r="C45" s="131">
        <f>'[2]THUYETMINH17'!$K$12</f>
        <v>70883000</v>
      </c>
      <c r="D45" s="144">
        <v>16192500</v>
      </c>
      <c r="E45" s="140">
        <f t="shared" si="0"/>
        <v>0.22843982337090699</v>
      </c>
      <c r="F45" s="140">
        <v>0.23843406593406594</v>
      </c>
    </row>
    <row r="46" spans="1:6" ht="15.75">
      <c r="A46" s="53">
        <v>6102</v>
      </c>
      <c r="B46" s="53" t="s">
        <v>171</v>
      </c>
      <c r="C46" s="131">
        <f>'[2]THUYETMINH17'!$K$14</f>
        <v>88404000</v>
      </c>
      <c r="D46" s="144">
        <v>19431000</v>
      </c>
      <c r="E46" s="140">
        <f t="shared" si="0"/>
        <v>0.21979774670829375</v>
      </c>
      <c r="F46" s="140">
        <v>0.23684210526315788</v>
      </c>
    </row>
    <row r="47" spans="1:6" ht="15.75">
      <c r="A47" s="53">
        <v>6112</v>
      </c>
      <c r="B47" s="53" t="s">
        <v>109</v>
      </c>
      <c r="C47" s="131">
        <f>'[2]THUYETMINH17'!$K$16+'[2]THUYETMINH17'!$K$17</f>
        <v>1415648000</v>
      </c>
      <c r="D47" s="144">
        <v>321195273</v>
      </c>
      <c r="E47" s="140">
        <f t="shared" si="0"/>
        <v>0.22688922175569068</v>
      </c>
      <c r="F47" s="140">
        <v>0.2626071872773145</v>
      </c>
    </row>
    <row r="48" spans="1:6" ht="15.75">
      <c r="A48" s="53">
        <v>6113</v>
      </c>
      <c r="B48" s="53" t="s">
        <v>110</v>
      </c>
      <c r="C48" s="131">
        <f>'[2]THUYETMINH17'!$K$19</f>
        <v>5004000</v>
      </c>
      <c r="D48" s="144">
        <v>1143000</v>
      </c>
      <c r="E48" s="140">
        <f t="shared" si="0"/>
        <v>0.22841726618705036</v>
      </c>
      <c r="F48" s="140">
        <v>0.25</v>
      </c>
    </row>
    <row r="49" spans="1:6" ht="15.75">
      <c r="A49" s="53">
        <v>6115</v>
      </c>
      <c r="B49" s="53" t="s">
        <v>111</v>
      </c>
      <c r="C49" s="131">
        <f>'[2]THUYETMINH17'!$K$21</f>
        <v>522067000</v>
      </c>
      <c r="D49" s="144">
        <f>124508235-D50</f>
        <v>122300799</v>
      </c>
      <c r="E49" s="140">
        <f t="shared" si="0"/>
        <v>0.23426265019623918</v>
      </c>
      <c r="F49" s="140">
        <v>0.24392174739601574</v>
      </c>
    </row>
    <row r="50" spans="1:6" ht="15.75">
      <c r="A50" s="53">
        <v>6115</v>
      </c>
      <c r="B50" s="53" t="s">
        <v>226</v>
      </c>
      <c r="C50" s="131">
        <f>'[2]THUYETMINH17'!$K$22</f>
        <v>5815000</v>
      </c>
      <c r="D50" s="144">
        <v>2207436</v>
      </c>
      <c r="E50" s="140">
        <f t="shared" si="0"/>
        <v>0.37961066208082545</v>
      </c>
      <c r="F50" s="140">
        <v>0.25758768503289475</v>
      </c>
    </row>
    <row r="51" spans="1:6" ht="15.75">
      <c r="A51" s="85">
        <v>6250</v>
      </c>
      <c r="B51" s="85" t="s">
        <v>114</v>
      </c>
      <c r="C51" s="130">
        <f>SUM(C52:C53)</f>
        <v>5536000</v>
      </c>
      <c r="D51" s="130">
        <f>SUM(D52:D53)</f>
        <v>1134000</v>
      </c>
      <c r="E51" s="139">
        <f t="shared" si="0"/>
        <v>0.20484104046242774</v>
      </c>
      <c r="F51" s="139">
        <v>0</v>
      </c>
    </row>
    <row r="52" spans="1:6" ht="15.75">
      <c r="A52" s="60">
        <v>6253</v>
      </c>
      <c r="B52" s="60" t="s">
        <v>115</v>
      </c>
      <c r="C52" s="131">
        <f>'[2]THUYETMINH17'!$K$24</f>
        <v>1000000</v>
      </c>
      <c r="D52" s="140">
        <v>0</v>
      </c>
      <c r="E52" s="140">
        <f t="shared" si="0"/>
        <v>0</v>
      </c>
      <c r="F52" s="140">
        <v>0</v>
      </c>
    </row>
    <row r="53" spans="1:6" ht="15.75">
      <c r="A53" s="53">
        <v>6229</v>
      </c>
      <c r="B53" s="53" t="s">
        <v>116</v>
      </c>
      <c r="C53" s="131">
        <f>'[2]THUYETMINH17'!$K$25</f>
        <v>4536000</v>
      </c>
      <c r="D53" s="145">
        <v>1134000</v>
      </c>
      <c r="E53" s="140">
        <f t="shared" si="0"/>
        <v>0.25</v>
      </c>
      <c r="F53" s="140">
        <v>0.2545454545454545</v>
      </c>
    </row>
    <row r="54" spans="1:6" ht="15.75">
      <c r="A54" s="85">
        <v>6300</v>
      </c>
      <c r="B54" s="85" t="s">
        <v>117</v>
      </c>
      <c r="C54" s="130">
        <f>SUM(C55:C58)-30</f>
        <v>851052000.0939999</v>
      </c>
      <c r="D54" s="130">
        <f>SUM(D55:D58)</f>
        <v>177373152</v>
      </c>
      <c r="E54" s="139">
        <f t="shared" si="0"/>
        <v>0.20841635056425328</v>
      </c>
      <c r="F54" s="139">
        <v>0.23054</v>
      </c>
    </row>
    <row r="55" spans="1:6" ht="15.75">
      <c r="A55" s="53">
        <v>6301</v>
      </c>
      <c r="B55" s="53" t="s">
        <v>118</v>
      </c>
      <c r="C55" s="131">
        <f>'[2]THUYETMINH17'!$K$27</f>
        <v>633762150.0699999</v>
      </c>
      <c r="D55" s="144">
        <v>144619576</v>
      </c>
      <c r="E55" s="140">
        <f t="shared" si="0"/>
        <v>0.22819219479110037</v>
      </c>
      <c r="F55" s="140">
        <v>0.24827764549105386</v>
      </c>
    </row>
    <row r="56" spans="1:6" ht="15.75">
      <c r="A56" s="53">
        <v>6302</v>
      </c>
      <c r="B56" s="53" t="s">
        <v>119</v>
      </c>
      <c r="C56" s="131">
        <f>'[2]THUYETMINH17'!$K$28</f>
        <v>108644940.012</v>
      </c>
      <c r="D56" s="144">
        <v>24791927</v>
      </c>
      <c r="E56" s="140">
        <f t="shared" si="0"/>
        <v>0.22819219189832213</v>
      </c>
      <c r="F56" s="140">
        <v>0.24825873708536594</v>
      </c>
    </row>
    <row r="57" spans="1:6" ht="15.75">
      <c r="A57" s="53">
        <v>6303</v>
      </c>
      <c r="B57" s="53" t="s">
        <v>120</v>
      </c>
      <c r="C57" s="131">
        <f>'[2]THUYETMINH17'!$K$29</f>
        <v>72429960.008</v>
      </c>
      <c r="D57" s="144"/>
      <c r="E57" s="140">
        <f t="shared" si="0"/>
        <v>0</v>
      </c>
      <c r="F57" s="140">
        <v>0.2482776580505611</v>
      </c>
    </row>
    <row r="58" spans="1:6" ht="15.75">
      <c r="A58" s="53">
        <v>6304</v>
      </c>
      <c r="B58" s="53" t="s">
        <v>121</v>
      </c>
      <c r="C58" s="131">
        <f>'[2]THUYETMINH17'!$K$30</f>
        <v>36214980.004</v>
      </c>
      <c r="D58" s="144">
        <v>7961649</v>
      </c>
      <c r="E58" s="140">
        <f t="shared" si="0"/>
        <v>0.21984408107144127</v>
      </c>
      <c r="F58" s="140">
        <v>0.2396121632264353</v>
      </c>
    </row>
    <row r="59" spans="1:6" ht="26.25">
      <c r="A59" s="85">
        <v>6400</v>
      </c>
      <c r="B59" s="86" t="s">
        <v>201</v>
      </c>
      <c r="C59" s="133">
        <f>SUM(C60:C60)</f>
        <v>24000000</v>
      </c>
      <c r="D59" s="133">
        <f>D60</f>
        <v>0</v>
      </c>
      <c r="E59" s="139">
        <f t="shared" si="0"/>
        <v>0</v>
      </c>
      <c r="F59" s="139">
        <v>0</v>
      </c>
    </row>
    <row r="60" spans="1:6" ht="39">
      <c r="A60" s="53">
        <v>6404</v>
      </c>
      <c r="B60" s="61" t="s">
        <v>202</v>
      </c>
      <c r="C60" s="144">
        <f>'[1]THUYETMINH17'!$K$34</f>
        <v>24000000</v>
      </c>
      <c r="D60" s="144"/>
      <c r="E60" s="140">
        <f t="shared" si="0"/>
        <v>0</v>
      </c>
      <c r="F60" s="140">
        <v>0</v>
      </c>
    </row>
    <row r="61" spans="1:6" ht="24.75" customHeight="1">
      <c r="A61" s="85">
        <v>6500</v>
      </c>
      <c r="B61" s="85" t="s">
        <v>122</v>
      </c>
      <c r="C61" s="134">
        <f>SUM(C62:C64)</f>
        <v>101901000</v>
      </c>
      <c r="D61" s="134">
        <f>SUM(D62:D64)</f>
        <v>17606510</v>
      </c>
      <c r="E61" s="139">
        <f t="shared" si="0"/>
        <v>0.17278054189850933</v>
      </c>
      <c r="F61" s="139">
        <v>0.26067</v>
      </c>
    </row>
    <row r="62" spans="1:6" ht="18" customHeight="1">
      <c r="A62" s="53">
        <v>6501</v>
      </c>
      <c r="B62" s="53" t="s">
        <v>123</v>
      </c>
      <c r="C62" s="57">
        <f>'[2]THUYETMINH17'!$K$35</f>
        <v>90000000</v>
      </c>
      <c r="D62" s="144">
        <v>17373510</v>
      </c>
      <c r="E62" s="140">
        <f t="shared" si="0"/>
        <v>0.193039</v>
      </c>
      <c r="F62" s="140">
        <v>0.20858543233082708</v>
      </c>
    </row>
    <row r="63" spans="1:6" ht="15.75">
      <c r="A63" s="71">
        <v>6502</v>
      </c>
      <c r="B63" s="53" t="s">
        <v>124</v>
      </c>
      <c r="C63" s="57">
        <f>'[2]THUYETMINH17'!$K$36</f>
        <v>9501000</v>
      </c>
      <c r="D63" s="144">
        <v>233000</v>
      </c>
      <c r="E63" s="140">
        <f t="shared" si="0"/>
        <v>0.024523734343753288</v>
      </c>
      <c r="F63" s="140">
        <v>0</v>
      </c>
    </row>
    <row r="64" spans="1:6" ht="15.75">
      <c r="A64" s="72">
        <v>6504</v>
      </c>
      <c r="B64" s="73" t="s">
        <v>125</v>
      </c>
      <c r="C64" s="57">
        <f>'[2]THUYETMINH17'!$K$37</f>
        <v>2400000</v>
      </c>
      <c r="D64" s="144"/>
      <c r="E64" s="140">
        <f t="shared" si="0"/>
        <v>0</v>
      </c>
      <c r="F64" s="140">
        <v>0</v>
      </c>
    </row>
    <row r="65" spans="1:6" ht="15.75">
      <c r="A65" s="85">
        <v>6550</v>
      </c>
      <c r="B65" s="85" t="s">
        <v>126</v>
      </c>
      <c r="C65" s="134">
        <f>SUM(C66:C68)</f>
        <v>211409000</v>
      </c>
      <c r="D65" s="134">
        <f>SUM(D66:D68)</f>
        <v>56149000</v>
      </c>
      <c r="E65" s="139">
        <f t="shared" si="0"/>
        <v>0.26559418000179746</v>
      </c>
      <c r="F65" s="139">
        <v>0.1013</v>
      </c>
    </row>
    <row r="66" spans="1:6" ht="15.75">
      <c r="A66" s="53">
        <v>6551</v>
      </c>
      <c r="B66" s="53" t="s">
        <v>127</v>
      </c>
      <c r="C66" s="57">
        <f>'[2]THUYETMINH17'!$K$39</f>
        <v>50000000</v>
      </c>
      <c r="D66" s="146">
        <v>18063000</v>
      </c>
      <c r="E66" s="140">
        <f t="shared" si="0"/>
        <v>0.36126</v>
      </c>
      <c r="F66" s="140">
        <v>0.18388335153030677</v>
      </c>
    </row>
    <row r="67" spans="1:6" ht="15.75">
      <c r="A67" s="53">
        <v>6552</v>
      </c>
      <c r="B67" s="53" t="s">
        <v>128</v>
      </c>
      <c r="C67" s="57">
        <f>'[2]THUYETMINH17'!$K$40</f>
        <v>40000000</v>
      </c>
      <c r="D67" s="146">
        <v>10790000</v>
      </c>
      <c r="E67" s="140">
        <f t="shared" si="0"/>
        <v>0.26975</v>
      </c>
      <c r="F67" s="140">
        <v>0</v>
      </c>
    </row>
    <row r="68" spans="1:6" ht="15.75">
      <c r="A68" s="53">
        <v>6599</v>
      </c>
      <c r="B68" s="53" t="s">
        <v>218</v>
      </c>
      <c r="C68" s="57">
        <f>'[2]THUYETMINH17'!$K$41+'[2]THUYETMINH17'!$K$42+'[2]THUYETMINH17'!$K$43</f>
        <v>121409000</v>
      </c>
      <c r="D68" s="146">
        <v>27296000</v>
      </c>
      <c r="E68" s="140">
        <f t="shared" si="0"/>
        <v>0.22482682502944593</v>
      </c>
      <c r="F68" s="140">
        <v>0.10696863701676931</v>
      </c>
    </row>
    <row r="69" spans="1:6" ht="15.75">
      <c r="A69" s="85">
        <v>6600</v>
      </c>
      <c r="B69" s="85" t="s">
        <v>129</v>
      </c>
      <c r="C69" s="134">
        <f>SUM(C70:C72)</f>
        <v>24600000</v>
      </c>
      <c r="D69" s="134">
        <f>SUM(D70:D72)</f>
        <v>5531247</v>
      </c>
      <c r="E69" s="139">
        <f t="shared" si="0"/>
        <v>0.22484743902439025</v>
      </c>
      <c r="F69" s="139">
        <v>0.17407</v>
      </c>
    </row>
    <row r="70" spans="1:6" ht="15.75">
      <c r="A70" s="53">
        <v>6601</v>
      </c>
      <c r="B70" s="53" t="s">
        <v>130</v>
      </c>
      <c r="C70" s="57">
        <f>'[2]THUYETMINH17'!$K$45</f>
        <v>4800000</v>
      </c>
      <c r="D70" s="144">
        <v>1037247</v>
      </c>
      <c r="E70" s="140">
        <f t="shared" si="0"/>
        <v>0.216093125</v>
      </c>
      <c r="F70" s="140">
        <v>0.2182151612903226</v>
      </c>
    </row>
    <row r="71" spans="1:6" ht="15.75">
      <c r="A71" s="53">
        <v>6605</v>
      </c>
      <c r="B71" s="53" t="s">
        <v>131</v>
      </c>
      <c r="C71" s="57">
        <f>'[2]THUYETMINH17'!$K$46</f>
        <v>10800000</v>
      </c>
      <c r="D71" s="144">
        <v>2244000</v>
      </c>
      <c r="E71" s="140">
        <f t="shared" si="0"/>
        <v>0.20777777777777778</v>
      </c>
      <c r="F71" s="140">
        <v>0.13037037037037036</v>
      </c>
    </row>
    <row r="72" spans="1:6" ht="15.75">
      <c r="A72" s="53">
        <v>6618</v>
      </c>
      <c r="B72" s="53" t="s">
        <v>219</v>
      </c>
      <c r="C72" s="57">
        <f>'[2]THUYETMINH17'!$K$47</f>
        <v>9000000</v>
      </c>
      <c r="D72" s="144">
        <v>2250000</v>
      </c>
      <c r="E72" s="140">
        <f t="shared" si="0"/>
        <v>0.25</v>
      </c>
      <c r="F72" s="140">
        <v>0.25</v>
      </c>
    </row>
    <row r="73" spans="1:6" ht="15.75" hidden="1">
      <c r="A73" s="85">
        <v>6650</v>
      </c>
      <c r="B73" s="85" t="s">
        <v>132</v>
      </c>
      <c r="C73" s="134">
        <f>SUM(C74:C75)</f>
        <v>0</v>
      </c>
      <c r="D73" s="139">
        <v>0</v>
      </c>
      <c r="E73" s="139" t="e">
        <f t="shared" si="0"/>
        <v>#DIV/0!</v>
      </c>
      <c r="F73" s="139">
        <v>0</v>
      </c>
    </row>
    <row r="74" spans="1:6" ht="15.75" hidden="1">
      <c r="A74" s="74">
        <v>6657</v>
      </c>
      <c r="B74" s="75" t="s">
        <v>133</v>
      </c>
      <c r="C74" s="57"/>
      <c r="D74" s="140">
        <v>0</v>
      </c>
      <c r="E74" s="140" t="e">
        <f t="shared" si="0"/>
        <v>#DIV/0!</v>
      </c>
      <c r="F74" s="140">
        <v>0</v>
      </c>
    </row>
    <row r="75" spans="1:6" ht="15.75" hidden="1">
      <c r="A75" s="74">
        <v>6699</v>
      </c>
      <c r="B75" s="53" t="s">
        <v>134</v>
      </c>
      <c r="C75" s="57"/>
      <c r="D75" s="140">
        <v>0</v>
      </c>
      <c r="E75" s="140" t="e">
        <f t="shared" si="0"/>
        <v>#DIV/0!</v>
      </c>
      <c r="F75" s="140">
        <v>0</v>
      </c>
    </row>
    <row r="76" spans="1:6" ht="15.75">
      <c r="A76" s="85">
        <v>6700</v>
      </c>
      <c r="B76" s="85" t="s">
        <v>135</v>
      </c>
      <c r="C76" s="134">
        <f>SUM(C77:C81)</f>
        <v>135584000</v>
      </c>
      <c r="D76" s="134">
        <f>SUM(D77:D81)</f>
        <v>9000000</v>
      </c>
      <c r="E76" s="139">
        <f t="shared" si="0"/>
        <v>0.06637951380693888</v>
      </c>
      <c r="F76" s="139">
        <v>0.11262</v>
      </c>
    </row>
    <row r="77" spans="1:6" ht="15.75">
      <c r="A77" s="53">
        <v>6701</v>
      </c>
      <c r="B77" s="53" t="s">
        <v>136</v>
      </c>
      <c r="C77" s="57">
        <f>'[2]THUYETMINH17'!$K$53</f>
        <v>22984000</v>
      </c>
      <c r="D77" s="147"/>
      <c r="E77" s="140">
        <f t="shared" si="0"/>
        <v>0</v>
      </c>
      <c r="F77" s="140">
        <v>0.06511627906976744</v>
      </c>
    </row>
    <row r="78" spans="1:6" ht="26.25" customHeight="1">
      <c r="A78" s="53">
        <v>6702</v>
      </c>
      <c r="B78" s="53" t="s">
        <v>137</v>
      </c>
      <c r="C78" s="57">
        <f>'[2]THUYETMINH17'!$K$54</f>
        <v>30600000</v>
      </c>
      <c r="D78" s="144"/>
      <c r="E78" s="140">
        <f t="shared" si="0"/>
        <v>0</v>
      </c>
      <c r="F78" s="140">
        <v>0.0931640625</v>
      </c>
    </row>
    <row r="79" spans="1:6" ht="26.25" customHeight="1">
      <c r="A79" s="53">
        <v>6703</v>
      </c>
      <c r="B79" s="53" t="s">
        <v>138</v>
      </c>
      <c r="C79" s="57">
        <f>'[2]THUYETMINH17'!$K$55</f>
        <v>15000000</v>
      </c>
      <c r="D79" s="144"/>
      <c r="E79" s="140">
        <f t="shared" si="0"/>
        <v>0</v>
      </c>
      <c r="F79" s="140">
        <v>0.11848341232227488</v>
      </c>
    </row>
    <row r="80" spans="1:6" ht="15.75">
      <c r="A80" s="53">
        <v>6704</v>
      </c>
      <c r="B80" s="53" t="s">
        <v>139</v>
      </c>
      <c r="C80" s="57">
        <f>'[2]THUYETMINH17'!$K$56</f>
        <v>30000000</v>
      </c>
      <c r="D80" s="144">
        <v>9000000</v>
      </c>
      <c r="E80" s="140">
        <f t="shared" si="0"/>
        <v>0.3</v>
      </c>
      <c r="F80" s="140">
        <v>0.25</v>
      </c>
    </row>
    <row r="81" spans="1:6" ht="15.75">
      <c r="A81" s="53">
        <v>6749</v>
      </c>
      <c r="B81" s="53" t="s">
        <v>140</v>
      </c>
      <c r="C81" s="57">
        <f>'[2]THUYETMINH17'!$K$57</f>
        <v>37000000</v>
      </c>
      <c r="D81" s="144"/>
      <c r="E81" s="140">
        <f t="shared" si="0"/>
        <v>0</v>
      </c>
      <c r="F81" s="140">
        <v>0</v>
      </c>
    </row>
    <row r="82" spans="1:6" ht="15.75">
      <c r="A82" s="85">
        <v>6750</v>
      </c>
      <c r="B82" s="85" t="s">
        <v>157</v>
      </c>
      <c r="C82" s="134">
        <f>SUM(C83:C84)</f>
        <v>16000000</v>
      </c>
      <c r="D82" s="134">
        <f>SUM(D83:D84)</f>
        <v>12475000</v>
      </c>
      <c r="E82" s="139">
        <f t="shared" si="0"/>
        <v>0.7796875</v>
      </c>
      <c r="F82" s="139">
        <v>0</v>
      </c>
    </row>
    <row r="83" spans="1:6" ht="15.75">
      <c r="A83" s="53">
        <v>6751</v>
      </c>
      <c r="B83" s="53" t="s">
        <v>206</v>
      </c>
      <c r="C83" s="57">
        <f>'[2]THUYETMINH17'!$K$59</f>
        <v>6000000</v>
      </c>
      <c r="D83" s="57">
        <v>3180000</v>
      </c>
      <c r="E83" s="140"/>
      <c r="F83" s="140"/>
    </row>
    <row r="84" spans="1:6" ht="15.75">
      <c r="A84" s="53">
        <v>6799</v>
      </c>
      <c r="B84" s="53" t="s">
        <v>161</v>
      </c>
      <c r="C84" s="57">
        <f>'[2]THUYETMINH17'!$K$60</f>
        <v>10000000</v>
      </c>
      <c r="D84" s="57">
        <v>9295000</v>
      </c>
      <c r="E84" s="140">
        <f aca="true" t="shared" si="1" ref="E84:E91">(D84/C84)</f>
        <v>0.9295</v>
      </c>
      <c r="F84" s="140">
        <v>0.1388888888888889</v>
      </c>
    </row>
    <row r="85" spans="1:6" ht="15.75">
      <c r="A85" s="87">
        <v>6900</v>
      </c>
      <c r="B85" s="85" t="s">
        <v>141</v>
      </c>
      <c r="C85" s="134">
        <f>SUM(C86:C91)</f>
        <v>154029800</v>
      </c>
      <c r="D85" s="134">
        <f>SUM(D86:D91)</f>
        <v>49054500</v>
      </c>
      <c r="E85" s="139">
        <f t="shared" si="1"/>
        <v>0.318474087481773</v>
      </c>
      <c r="F85" s="139">
        <v>0.04694</v>
      </c>
    </row>
    <row r="86" spans="1:6" ht="15.75">
      <c r="A86" s="53">
        <f>'[1]THUYETMINH17'!$A$65</f>
        <v>6905</v>
      </c>
      <c r="B86" s="53" t="str">
        <f>'[1]THUYETMINH17'!$B$65</f>
        <v>Tài sản và thiết bị chuyên dùng</v>
      </c>
      <c r="C86" s="57">
        <f>'[2]THUYETMINH17'!$K$62</f>
        <v>10000000</v>
      </c>
      <c r="D86" s="134"/>
      <c r="E86" s="140">
        <f t="shared" si="1"/>
        <v>0</v>
      </c>
      <c r="F86" s="140">
        <v>0</v>
      </c>
    </row>
    <row r="87" spans="1:6" ht="15.75">
      <c r="A87" s="53">
        <v>6907</v>
      </c>
      <c r="B87" s="53" t="s">
        <v>142</v>
      </c>
      <c r="C87" s="57">
        <f>'[2]THUYETMINH17'!$K$63</f>
        <v>20000000</v>
      </c>
      <c r="D87" s="144">
        <v>3000000</v>
      </c>
      <c r="E87" s="140">
        <f t="shared" si="1"/>
        <v>0.15</v>
      </c>
      <c r="F87" s="140">
        <v>0</v>
      </c>
    </row>
    <row r="88" spans="1:6" ht="15.75">
      <c r="A88" s="53">
        <v>6912</v>
      </c>
      <c r="B88" s="53" t="s">
        <v>143</v>
      </c>
      <c r="C88" s="57">
        <f>'[2]THUYETMINH17'!$K$64</f>
        <v>34000000</v>
      </c>
      <c r="D88" s="144">
        <v>13218000</v>
      </c>
      <c r="E88" s="140">
        <f t="shared" si="1"/>
        <v>0.38876470588235296</v>
      </c>
      <c r="F88" s="140">
        <v>0.10954694685521324</v>
      </c>
    </row>
    <row r="89" spans="1:6" ht="15.75">
      <c r="A89" s="53">
        <v>6913</v>
      </c>
      <c r="B89" s="53" t="s">
        <v>144</v>
      </c>
      <c r="C89" s="57">
        <f>'[2]THUYETMINH17'!$K$65</f>
        <v>21000000</v>
      </c>
      <c r="D89" s="144">
        <v>10992000</v>
      </c>
      <c r="E89" s="140">
        <f t="shared" si="1"/>
        <v>0.5234285714285715</v>
      </c>
      <c r="F89" s="140">
        <v>0.619375</v>
      </c>
    </row>
    <row r="90" spans="1:6" ht="15.75">
      <c r="A90" s="53">
        <v>6921</v>
      </c>
      <c r="B90" s="53" t="s">
        <v>145</v>
      </c>
      <c r="C90" s="57">
        <f>'[2]THUYETMINH17'!$K$66</f>
        <v>20000000</v>
      </c>
      <c r="D90" s="144">
        <v>3378500</v>
      </c>
      <c r="E90" s="140">
        <f t="shared" si="1"/>
        <v>0.168925</v>
      </c>
      <c r="F90" s="140">
        <v>0.4206896551724138</v>
      </c>
    </row>
    <row r="91" spans="1:6" ht="25.5">
      <c r="A91" s="53">
        <v>6949</v>
      </c>
      <c r="B91" s="62" t="s">
        <v>223</v>
      </c>
      <c r="C91" s="57">
        <f>'[2]THUYETMINH17'!$K$67</f>
        <v>49029800</v>
      </c>
      <c r="D91" s="144">
        <v>18466000</v>
      </c>
      <c r="E91" s="140">
        <f t="shared" si="1"/>
        <v>0.376628091487218</v>
      </c>
      <c r="F91" s="140">
        <v>0</v>
      </c>
    </row>
    <row r="92" spans="1:6" ht="28.5" customHeight="1">
      <c r="A92" s="85">
        <v>6950</v>
      </c>
      <c r="B92" s="85" t="s">
        <v>243</v>
      </c>
      <c r="C92" s="85">
        <f>C93</f>
        <v>5000000</v>
      </c>
      <c r="D92" s="57">
        <f>D93</f>
        <v>0</v>
      </c>
      <c r="E92" s="57">
        <f>E93</f>
        <v>0</v>
      </c>
      <c r="F92" s="57">
        <f>F93</f>
        <v>0</v>
      </c>
    </row>
    <row r="93" spans="1:6" ht="15.75">
      <c r="A93" s="53">
        <v>6999</v>
      </c>
      <c r="B93" s="62" t="s">
        <v>246</v>
      </c>
      <c r="C93" s="57">
        <f>'[2]THUYETMINH17'!$K$69</f>
        <v>5000000</v>
      </c>
      <c r="D93" s="140"/>
      <c r="E93" s="140"/>
      <c r="F93" s="140"/>
    </row>
    <row r="94" spans="1:6" ht="15.75">
      <c r="A94" s="85">
        <v>7000</v>
      </c>
      <c r="B94" s="85" t="s">
        <v>146</v>
      </c>
      <c r="C94" s="134">
        <f>SUM(C95:C97)</f>
        <v>142730000</v>
      </c>
      <c r="D94" s="134">
        <f>SUM(D95:D97)</f>
        <v>6085000</v>
      </c>
      <c r="E94" s="139">
        <f>(D94/C94)</f>
        <v>0.0426329433195544</v>
      </c>
      <c r="F94" s="139">
        <v>0.08228</v>
      </c>
    </row>
    <row r="95" spans="1:6" ht="15.75">
      <c r="A95" s="53">
        <v>7001</v>
      </c>
      <c r="B95" s="53" t="s">
        <v>147</v>
      </c>
      <c r="C95" s="57">
        <f>'[2]THUYETMINH17'!$K$71+'[2]THUYETMINH17'!$K$72+'[2]THUYETMINH17'!$K$73</f>
        <v>41000000</v>
      </c>
      <c r="D95" s="54">
        <v>4501000</v>
      </c>
      <c r="E95" s="140">
        <f>(D95/C95)</f>
        <v>0.10978048780487805</v>
      </c>
      <c r="F95" s="140">
        <v>0.07684262335425127</v>
      </c>
    </row>
    <row r="96" spans="1:6" ht="15.75">
      <c r="A96" s="53">
        <v>7004</v>
      </c>
      <c r="B96" s="53" t="s">
        <v>148</v>
      </c>
      <c r="C96" s="57">
        <f>'[2]THUYETMINH17'!$K$74</f>
        <v>2730000</v>
      </c>
      <c r="D96" s="140"/>
      <c r="E96" s="140">
        <f>(D96/C96)</f>
        <v>0</v>
      </c>
      <c r="F96" s="140">
        <v>0</v>
      </c>
    </row>
    <row r="97" spans="1:6" ht="15.75">
      <c r="A97" s="58">
        <v>7049</v>
      </c>
      <c r="B97" s="53" t="s">
        <v>149</v>
      </c>
      <c r="C97" s="57">
        <f>'[2]THUYETMINH17'!$K$75+'[2]THUYETMINH17'!$K$76+'[2]THUYETMINH17'!$K$77+'[2]THUYETMINH17'!$K$78</f>
        <v>99000000</v>
      </c>
      <c r="D97" s="57">
        <v>1584000</v>
      </c>
      <c r="E97" s="140">
        <f>(D97/C97)</f>
        <v>0.016</v>
      </c>
      <c r="F97" s="140">
        <v>0.012210259368937763</v>
      </c>
    </row>
    <row r="98" spans="1:6" ht="15.75">
      <c r="A98" s="85">
        <v>7750</v>
      </c>
      <c r="B98" s="85" t="s">
        <v>140</v>
      </c>
      <c r="C98" s="134">
        <f>SUM(C99:C103)</f>
        <v>371716000</v>
      </c>
      <c r="D98" s="134">
        <f>SUM(D99:D103)</f>
        <v>163263000</v>
      </c>
      <c r="E98" s="139">
        <f>SUM(E99:E103)</f>
        <v>1.4880614910953822</v>
      </c>
      <c r="F98" s="134">
        <f>SUM(F99:F103)</f>
        <v>0</v>
      </c>
    </row>
    <row r="99" spans="1:6" ht="15.75">
      <c r="A99" s="155">
        <v>7049</v>
      </c>
      <c r="B99" s="153" t="s">
        <v>255</v>
      </c>
      <c r="C99" s="154">
        <f>'[2]THUYETMINH17'!$K$80</f>
        <v>80000000</v>
      </c>
      <c r="D99" s="57">
        <f>24110000-1036000-4667000</f>
        <v>18407000</v>
      </c>
      <c r="E99" s="140">
        <f aca="true" t="shared" si="2" ref="E99:E112">(D99/C99)</f>
        <v>0.2300875</v>
      </c>
      <c r="F99" s="140">
        <v>0</v>
      </c>
    </row>
    <row r="100" spans="1:6" ht="15.75">
      <c r="A100" s="155">
        <v>7049</v>
      </c>
      <c r="B100" s="153" t="s">
        <v>256</v>
      </c>
      <c r="C100" s="154">
        <f>'[2]THUYETMINH17'!$K$81</f>
        <v>70076000</v>
      </c>
      <c r="D100" s="57">
        <v>6750000</v>
      </c>
      <c r="E100" s="140">
        <f t="shared" si="2"/>
        <v>0.09632399109538216</v>
      </c>
      <c r="F100" s="140">
        <v>0</v>
      </c>
    </row>
    <row r="101" spans="1:6" ht="15.75">
      <c r="A101" s="155">
        <v>7764</v>
      </c>
      <c r="B101" s="153" t="s">
        <v>247</v>
      </c>
      <c r="C101" s="154">
        <f>'[2]THUYETMINH17'!$K$82</f>
        <v>50000000</v>
      </c>
      <c r="D101" s="139"/>
      <c r="E101" s="140">
        <f t="shared" si="2"/>
        <v>0</v>
      </c>
      <c r="F101" s="140">
        <v>0</v>
      </c>
    </row>
    <row r="102" spans="1:6" ht="15.75">
      <c r="A102" s="58">
        <v>7799</v>
      </c>
      <c r="B102" s="63" t="s">
        <v>209</v>
      </c>
      <c r="C102" s="57">
        <f>'[2]THUYETMINH17'!$K$83</f>
        <v>131640000</v>
      </c>
      <c r="D102" s="57">
        <f>C102</f>
        <v>131640000</v>
      </c>
      <c r="E102" s="140">
        <f t="shared" si="2"/>
        <v>1</v>
      </c>
      <c r="F102" s="140">
        <v>0</v>
      </c>
    </row>
    <row r="103" spans="1:6" ht="15.75">
      <c r="A103" s="58">
        <v>7799</v>
      </c>
      <c r="B103" s="63" t="s">
        <v>149</v>
      </c>
      <c r="C103" s="57">
        <f>'[2]THUYETMINH17'!$K$84</f>
        <v>40000000</v>
      </c>
      <c r="D103" s="57">
        <v>6466000</v>
      </c>
      <c r="E103" s="140">
        <f t="shared" si="2"/>
        <v>0.16165</v>
      </c>
      <c r="F103" s="140">
        <v>0</v>
      </c>
    </row>
    <row r="104" spans="1:6" ht="15.75" hidden="1">
      <c r="A104" s="58">
        <v>7756</v>
      </c>
      <c r="B104" s="63" t="s">
        <v>208</v>
      </c>
      <c r="C104" s="57"/>
      <c r="D104" s="139"/>
      <c r="E104" s="140" t="e">
        <f t="shared" si="2"/>
        <v>#DIV/0!</v>
      </c>
      <c r="F104" s="139"/>
    </row>
    <row r="105" spans="1:6" ht="15.75" hidden="1">
      <c r="A105" s="58">
        <v>7757</v>
      </c>
      <c r="B105" s="63" t="s">
        <v>244</v>
      </c>
      <c r="C105" s="57"/>
      <c r="D105" s="140">
        <v>0</v>
      </c>
      <c r="E105" s="140" t="e">
        <f t="shared" si="2"/>
        <v>#DIV/0!</v>
      </c>
      <c r="F105" s="140">
        <v>0</v>
      </c>
    </row>
    <row r="106" spans="1:6" ht="15.75" hidden="1">
      <c r="A106" s="58">
        <v>7764</v>
      </c>
      <c r="B106" s="63" t="s">
        <v>247</v>
      </c>
      <c r="C106" s="57"/>
      <c r="D106" s="140">
        <v>0</v>
      </c>
      <c r="E106" s="140" t="e">
        <f t="shared" si="2"/>
        <v>#DIV/0!</v>
      </c>
      <c r="F106" s="140">
        <v>0</v>
      </c>
    </row>
    <row r="107" spans="1:6" ht="15.75" hidden="1">
      <c r="A107" s="58">
        <v>7799</v>
      </c>
      <c r="B107" s="63" t="s">
        <v>149</v>
      </c>
      <c r="C107" s="57"/>
      <c r="D107" s="140">
        <v>0</v>
      </c>
      <c r="E107" s="140" t="e">
        <f t="shared" si="2"/>
        <v>#DIV/0!</v>
      </c>
      <c r="F107" s="140">
        <v>0</v>
      </c>
    </row>
    <row r="108" spans="1:6" ht="15.75" hidden="1">
      <c r="A108" s="58">
        <v>7799</v>
      </c>
      <c r="B108" s="63" t="s">
        <v>209</v>
      </c>
      <c r="C108" s="57"/>
      <c r="D108" s="140">
        <v>0</v>
      </c>
      <c r="E108" s="140" t="e">
        <f t="shared" si="2"/>
        <v>#DIV/0!</v>
      </c>
      <c r="F108" s="140">
        <v>0</v>
      </c>
    </row>
    <row r="109" spans="1:6" ht="15.75" hidden="1">
      <c r="A109" s="88">
        <v>9000</v>
      </c>
      <c r="B109" s="89" t="s">
        <v>150</v>
      </c>
      <c r="C109" s="134">
        <f>C110</f>
        <v>0</v>
      </c>
      <c r="D109" s="134">
        <f>D110</f>
        <v>0</v>
      </c>
      <c r="E109" s="140" t="e">
        <f t="shared" si="2"/>
        <v>#DIV/0!</v>
      </c>
      <c r="F109" s="139">
        <v>0</v>
      </c>
    </row>
    <row r="110" spans="1:6" ht="15.75" hidden="1">
      <c r="A110" s="64">
        <v>9003</v>
      </c>
      <c r="B110" s="62" t="s">
        <v>151</v>
      </c>
      <c r="C110" s="57"/>
      <c r="D110" s="147"/>
      <c r="E110" s="140" t="e">
        <f t="shared" si="2"/>
        <v>#DIV/0!</v>
      </c>
      <c r="F110" s="140">
        <v>0</v>
      </c>
    </row>
    <row r="111" spans="1:6" ht="15.75" hidden="1">
      <c r="A111" s="90">
        <v>9050</v>
      </c>
      <c r="B111" s="91" t="s">
        <v>207</v>
      </c>
      <c r="C111" s="134">
        <f>C112</f>
        <v>0</v>
      </c>
      <c r="D111" s="134">
        <f>D112</f>
        <v>0</v>
      </c>
      <c r="E111" s="140" t="e">
        <f t="shared" si="2"/>
        <v>#DIV/0!</v>
      </c>
      <c r="F111" s="139">
        <v>0</v>
      </c>
    </row>
    <row r="112" spans="1:6" ht="15.75" hidden="1">
      <c r="A112" s="64">
        <v>9099</v>
      </c>
      <c r="B112" s="62" t="s">
        <v>197</v>
      </c>
      <c r="C112" s="57"/>
      <c r="D112" s="144"/>
      <c r="E112" s="140" t="e">
        <f t="shared" si="2"/>
        <v>#DIV/0!</v>
      </c>
      <c r="F112" s="140">
        <v>0</v>
      </c>
    </row>
    <row r="113" spans="1:6" s="70" customFormat="1" ht="27">
      <c r="A113" s="126">
        <v>1.2</v>
      </c>
      <c r="B113" s="127" t="s">
        <v>37</v>
      </c>
      <c r="C113" s="135">
        <f>C114+C116+C120+C126+C128+C130</f>
        <v>1302825000</v>
      </c>
      <c r="D113" s="135">
        <f>D114+D116+D120+D126+D128+D130</f>
        <v>148710163</v>
      </c>
      <c r="E113" s="139">
        <f>E114+E116+E120+E126+E128+E130</f>
        <v>1.4606225015593897</v>
      </c>
      <c r="F113" s="139">
        <v>0.49423</v>
      </c>
    </row>
    <row r="114" spans="1:6" s="70" customFormat="1" ht="15.75">
      <c r="A114" s="76">
        <v>6757</v>
      </c>
      <c r="B114" s="77" t="s">
        <v>210</v>
      </c>
      <c r="C114" s="135">
        <f>C115</f>
        <v>66283932</v>
      </c>
      <c r="D114" s="135">
        <f>D115</f>
        <v>16570983</v>
      </c>
      <c r="E114" s="141">
        <f>E115</f>
        <v>0.25</v>
      </c>
      <c r="F114" s="139">
        <v>0</v>
      </c>
    </row>
    <row r="115" spans="1:6" s="70" customFormat="1" ht="15.75">
      <c r="A115" s="53">
        <f>'[2]THUYETMINH17'!$A$88</f>
        <v>6757</v>
      </c>
      <c r="B115" s="53" t="s">
        <v>211</v>
      </c>
      <c r="C115" s="57">
        <f>'[2]THUYETMINH17'!$K$88</f>
        <v>66283932</v>
      </c>
      <c r="D115" s="148">
        <v>16570983</v>
      </c>
      <c r="E115" s="140">
        <f>(D115/C115)</f>
        <v>0.25</v>
      </c>
      <c r="F115" s="140">
        <v>0</v>
      </c>
    </row>
    <row r="116" spans="1:6" ht="15.75">
      <c r="A116" s="92">
        <v>6100</v>
      </c>
      <c r="B116" s="93" t="s">
        <v>112</v>
      </c>
      <c r="C116" s="136">
        <f>SUM(C117:C119)</f>
        <v>554619136</v>
      </c>
      <c r="D116" s="136">
        <f>SUM(D117:D119)</f>
        <v>7939680</v>
      </c>
      <c r="E116" s="142">
        <f>(D116/C116)</f>
        <v>0.01431555365590559</v>
      </c>
      <c r="F116" s="139">
        <v>0.45095</v>
      </c>
    </row>
    <row r="117" spans="1:6" ht="15.75">
      <c r="A117" s="53">
        <v>6103</v>
      </c>
      <c r="B117" s="53" t="s">
        <v>224</v>
      </c>
      <c r="C117" s="57">
        <f>'[2]THUYETMINH17'!$K$90</f>
        <v>204619136</v>
      </c>
      <c r="D117" s="57">
        <v>7939680</v>
      </c>
      <c r="E117" s="140">
        <f>(D117/C117)</f>
        <v>0.038802235974645105</v>
      </c>
      <c r="F117" s="140">
        <v>0.09029413430481124</v>
      </c>
    </row>
    <row r="118" spans="1:6" ht="15.75">
      <c r="A118" s="53">
        <v>6105</v>
      </c>
      <c r="B118" s="53" t="s">
        <v>225</v>
      </c>
      <c r="C118" s="57">
        <f>'[2]THUYETMINH17'!$K$91</f>
        <v>303198583</v>
      </c>
      <c r="D118" s="145"/>
      <c r="E118" s="140">
        <f>(D118/C118)</f>
        <v>0</v>
      </c>
      <c r="F118" s="140">
        <v>0.4181293372796784</v>
      </c>
    </row>
    <row r="119" spans="1:6" ht="15.75">
      <c r="A119" s="149">
        <v>6419</v>
      </c>
      <c r="B119" s="149" t="s">
        <v>245</v>
      </c>
      <c r="C119" s="57">
        <f>'[2]THUYETMINH17'!$K$92</f>
        <v>46801417</v>
      </c>
      <c r="D119" s="150"/>
      <c r="E119" s="140">
        <f>(D119/C119)</f>
        <v>0</v>
      </c>
      <c r="F119" s="140"/>
    </row>
    <row r="120" spans="1:6" ht="15.75">
      <c r="A120" s="94">
        <v>6400</v>
      </c>
      <c r="B120" s="95" t="s">
        <v>152</v>
      </c>
      <c r="C120" s="136">
        <f>SUM(C121:C125)</f>
        <v>131678000</v>
      </c>
      <c r="D120" s="136">
        <f>SUM(D121:D125)</f>
        <v>18199500</v>
      </c>
      <c r="E120" s="142">
        <f>SUM(E121:E125)</f>
        <v>0.8526464345885391</v>
      </c>
      <c r="F120" s="139">
        <v>0.2947</v>
      </c>
    </row>
    <row r="121" spans="1:6" ht="15.75">
      <c r="A121" s="149">
        <v>6449</v>
      </c>
      <c r="B121" s="53" t="s">
        <v>248</v>
      </c>
      <c r="C121" s="57">
        <f>'[2]THUYETMINH17'!$K$95</f>
        <v>21600000</v>
      </c>
      <c r="D121" s="144">
        <f>1800000*3</f>
        <v>5400000</v>
      </c>
      <c r="E121" s="140">
        <f>(D121/C121)</f>
        <v>0.25</v>
      </c>
      <c r="F121" s="140">
        <v>0.25</v>
      </c>
    </row>
    <row r="122" spans="1:6" ht="15.75">
      <c r="A122" s="149">
        <v>6449</v>
      </c>
      <c r="B122" s="53" t="s">
        <v>249</v>
      </c>
      <c r="C122" s="57">
        <f>'[2]THUYETMINH17'!$K$96</f>
        <v>12000000</v>
      </c>
      <c r="D122" s="144">
        <v>3000000</v>
      </c>
      <c r="E122" s="140">
        <f>(D122/C122)</f>
        <v>0.25</v>
      </c>
      <c r="F122" s="140">
        <v>0.25</v>
      </c>
    </row>
    <row r="123" spans="1:6" ht="15.75">
      <c r="A123" s="149">
        <v>6449</v>
      </c>
      <c r="B123" s="53" t="s">
        <v>250</v>
      </c>
      <c r="C123" s="57">
        <f>'[2]THUYETMINH17'!$K$97</f>
        <v>1668000</v>
      </c>
      <c r="D123" s="144">
        <f>3*139000</f>
        <v>417000</v>
      </c>
      <c r="E123" s="140">
        <f>(D123/C123)</f>
        <v>0.25</v>
      </c>
      <c r="F123" s="140">
        <v>0</v>
      </c>
    </row>
    <row r="124" spans="1:6" ht="15.75">
      <c r="A124" s="149">
        <v>6449</v>
      </c>
      <c r="B124" s="53" t="s">
        <v>251</v>
      </c>
      <c r="C124" s="57">
        <f>'[2]THUYETMINH17'!$K$98</f>
        <v>91406000</v>
      </c>
      <c r="D124" s="144">
        <f>3*3127500</f>
        <v>9382500</v>
      </c>
      <c r="E124" s="140">
        <f>(D124/C124)</f>
        <v>0.10264643458853905</v>
      </c>
      <c r="F124" s="140">
        <v>0.1428195535024481</v>
      </c>
    </row>
    <row r="125" spans="1:6" ht="15.75">
      <c r="A125" s="149">
        <v>6449</v>
      </c>
      <c r="B125" s="53" t="s">
        <v>252</v>
      </c>
      <c r="C125" s="57">
        <f>'[2]THUYETMINH17'!$K$99</f>
        <v>5004000</v>
      </c>
      <c r="D125" s="144"/>
      <c r="E125" s="140">
        <f>(D125/C125)</f>
        <v>0</v>
      </c>
      <c r="F125" s="140"/>
    </row>
    <row r="126" spans="1:5" s="151" customFormat="1" ht="12.75">
      <c r="A126" s="151" t="s">
        <v>253</v>
      </c>
      <c r="C126" s="152">
        <f>C127</f>
        <v>240000000</v>
      </c>
      <c r="D126" s="152">
        <f>D127</f>
        <v>0</v>
      </c>
      <c r="E126" s="152">
        <f>E127</f>
        <v>0</v>
      </c>
    </row>
    <row r="127" spans="1:6" ht="15.75">
      <c r="A127" s="149">
        <v>6954</v>
      </c>
      <c r="B127" s="53" t="s">
        <v>242</v>
      </c>
      <c r="C127" s="57">
        <f>'[2]THUYETMINH17'!$K$113</f>
        <v>240000000</v>
      </c>
      <c r="D127" s="144"/>
      <c r="E127" s="140"/>
      <c r="F127" s="140"/>
    </row>
    <row r="128" spans="1:6" ht="15.75">
      <c r="A128" s="92">
        <v>7000</v>
      </c>
      <c r="B128" s="92" t="s">
        <v>153</v>
      </c>
      <c r="C128" s="136">
        <f>SUM(C129:C129)</f>
        <v>1800000</v>
      </c>
      <c r="D128" s="142">
        <v>0</v>
      </c>
      <c r="E128" s="142">
        <f aca="true" t="shared" si="3" ref="E128:E137">(D128/C128)</f>
        <v>0</v>
      </c>
      <c r="F128" s="139">
        <v>0</v>
      </c>
    </row>
    <row r="129" spans="1:6" ht="15.75">
      <c r="A129" s="53">
        <v>7004</v>
      </c>
      <c r="B129" s="53" t="s">
        <v>154</v>
      </c>
      <c r="C129" s="57">
        <f>'[2]THUYETMINH17'!$K$101</f>
        <v>1800000</v>
      </c>
      <c r="D129" s="140">
        <v>0</v>
      </c>
      <c r="E129" s="140">
        <f t="shared" si="3"/>
        <v>0</v>
      </c>
      <c r="F129" s="140">
        <v>0</v>
      </c>
    </row>
    <row r="130" spans="1:6" ht="15.75">
      <c r="A130" s="92">
        <v>7750</v>
      </c>
      <c r="B130" s="92" t="s">
        <v>140</v>
      </c>
      <c r="C130" s="136">
        <f>SUM(C131:C137)</f>
        <v>308443932</v>
      </c>
      <c r="D130" s="136">
        <f>SUM(D131:D137)</f>
        <v>106000000</v>
      </c>
      <c r="E130" s="142">
        <f t="shared" si="3"/>
        <v>0.343660513314945</v>
      </c>
      <c r="F130" s="139">
        <v>0.09588</v>
      </c>
    </row>
    <row r="131" spans="1:6" ht="15.75">
      <c r="A131" s="72">
        <v>7757</v>
      </c>
      <c r="B131" s="78" t="s">
        <v>212</v>
      </c>
      <c r="C131" s="57">
        <f>'[2]THUYETMINH17'!$K$111</f>
        <v>50000000</v>
      </c>
      <c r="D131" s="140">
        <v>0</v>
      </c>
      <c r="E131" s="140">
        <f t="shared" si="3"/>
        <v>0</v>
      </c>
      <c r="F131" s="140">
        <v>0</v>
      </c>
    </row>
    <row r="132" spans="1:6" ht="21.75" customHeight="1">
      <c r="A132" s="53">
        <v>7799</v>
      </c>
      <c r="B132" s="53" t="s">
        <v>213</v>
      </c>
      <c r="C132" s="57">
        <f>'[2]THUYETMINH17'!$K$103</f>
        <v>10600000</v>
      </c>
      <c r="D132" s="140">
        <v>0</v>
      </c>
      <c r="E132" s="140">
        <f t="shared" si="3"/>
        <v>0</v>
      </c>
      <c r="F132" s="140">
        <v>0</v>
      </c>
    </row>
    <row r="133" spans="1:6" ht="21.75" customHeight="1">
      <c r="A133" s="53">
        <v>7799</v>
      </c>
      <c r="B133" s="53" t="s">
        <v>214</v>
      </c>
      <c r="C133" s="57">
        <f>'[2]THUYETMINH17'!$K$104</f>
        <v>31343932</v>
      </c>
      <c r="D133" s="140">
        <v>0</v>
      </c>
      <c r="E133" s="140">
        <f t="shared" si="3"/>
        <v>0</v>
      </c>
      <c r="F133" s="140">
        <v>0</v>
      </c>
    </row>
    <row r="134" spans="1:6" ht="21.75" customHeight="1">
      <c r="A134" s="53">
        <v>7799</v>
      </c>
      <c r="B134" s="53" t="s">
        <v>215</v>
      </c>
      <c r="C134" s="57">
        <f>'[2]THUYETMINH17'!$K$107</f>
        <v>22500000</v>
      </c>
      <c r="D134" s="140">
        <v>0</v>
      </c>
      <c r="E134" s="140">
        <f t="shared" si="3"/>
        <v>0</v>
      </c>
      <c r="F134" s="140">
        <v>0</v>
      </c>
    </row>
    <row r="135" spans="1:6" ht="21.75" customHeight="1">
      <c r="A135" s="53">
        <v>7799</v>
      </c>
      <c r="B135" s="79" t="s">
        <v>156</v>
      </c>
      <c r="C135" s="57">
        <f>'[2]THUYETMINH17'!$K$109</f>
        <v>106000000</v>
      </c>
      <c r="D135" s="57">
        <v>106000000</v>
      </c>
      <c r="E135" s="140">
        <f t="shared" si="3"/>
        <v>1</v>
      </c>
      <c r="F135" s="140">
        <v>0.7560756075607561</v>
      </c>
    </row>
    <row r="136" spans="1:6" ht="21.75" customHeight="1">
      <c r="A136" s="53">
        <v>7799</v>
      </c>
      <c r="B136" s="79" t="s">
        <v>257</v>
      </c>
      <c r="C136" s="57">
        <f>'[2]THUYETMINH17'!$K$108</f>
        <v>83500000</v>
      </c>
      <c r="D136" s="57">
        <v>0</v>
      </c>
      <c r="E136" s="140">
        <f t="shared" si="3"/>
        <v>0</v>
      </c>
      <c r="F136" s="140">
        <v>0</v>
      </c>
    </row>
    <row r="137" spans="1:6" ht="21.75" customHeight="1">
      <c r="A137" s="53">
        <v>7799</v>
      </c>
      <c r="B137" s="79" t="s">
        <v>216</v>
      </c>
      <c r="C137" s="57">
        <f>'[2]THUYETMINH17'!$K$105</f>
        <v>4500000</v>
      </c>
      <c r="D137" s="140">
        <v>0</v>
      </c>
      <c r="E137" s="140">
        <f t="shared" si="3"/>
        <v>0</v>
      </c>
      <c r="F137" s="140">
        <v>0</v>
      </c>
    </row>
    <row r="138" spans="1:6" ht="21.75" customHeight="1" hidden="1">
      <c r="A138" s="55">
        <v>4</v>
      </c>
      <c r="B138" s="59" t="s">
        <v>45</v>
      </c>
      <c r="C138" s="65"/>
      <c r="D138" s="65"/>
      <c r="E138" s="143" t="e">
        <f aca="true" t="shared" si="4" ref="E138:E148">(D138/C138)</f>
        <v>#DIV/0!</v>
      </c>
      <c r="F138" s="139"/>
    </row>
    <row r="139" spans="1:6" ht="21.75" customHeight="1" hidden="1">
      <c r="A139" s="55">
        <v>4.1</v>
      </c>
      <c r="B139" s="59" t="s">
        <v>67</v>
      </c>
      <c r="C139" s="65"/>
      <c r="D139" s="65"/>
      <c r="E139" s="143" t="e">
        <f t="shared" si="4"/>
        <v>#DIV/0!</v>
      </c>
      <c r="F139" s="139"/>
    </row>
    <row r="140" spans="1:6" ht="21.75" customHeight="1" hidden="1">
      <c r="A140" s="55">
        <v>4.2</v>
      </c>
      <c r="B140" s="59" t="s">
        <v>43</v>
      </c>
      <c r="C140" s="65"/>
      <c r="D140" s="65"/>
      <c r="E140" s="143" t="e">
        <f t="shared" si="4"/>
        <v>#DIV/0!</v>
      </c>
      <c r="F140" s="139"/>
    </row>
    <row r="141" spans="1:6" ht="21.75" customHeight="1" hidden="1">
      <c r="A141" s="55">
        <v>5</v>
      </c>
      <c r="B141" s="59" t="s">
        <v>46</v>
      </c>
      <c r="C141" s="65"/>
      <c r="D141" s="65"/>
      <c r="E141" s="143" t="e">
        <f t="shared" si="4"/>
        <v>#DIV/0!</v>
      </c>
      <c r="F141" s="139"/>
    </row>
    <row r="142" spans="1:6" ht="21.75" customHeight="1" hidden="1">
      <c r="A142" s="55">
        <v>5.1</v>
      </c>
      <c r="B142" s="59" t="s">
        <v>67</v>
      </c>
      <c r="C142" s="65"/>
      <c r="D142" s="65"/>
      <c r="E142" s="143" t="e">
        <f t="shared" si="4"/>
        <v>#DIV/0!</v>
      </c>
      <c r="F142" s="139"/>
    </row>
    <row r="143" spans="1:6" ht="21.75" customHeight="1" hidden="1">
      <c r="A143" s="55">
        <v>5.2</v>
      </c>
      <c r="B143" s="59" t="s">
        <v>43</v>
      </c>
      <c r="C143" s="65"/>
      <c r="D143" s="65"/>
      <c r="E143" s="143" t="e">
        <f t="shared" si="4"/>
        <v>#DIV/0!</v>
      </c>
      <c r="F143" s="139"/>
    </row>
    <row r="144" spans="1:6" ht="21.75" customHeight="1" hidden="1">
      <c r="A144" s="55">
        <v>6</v>
      </c>
      <c r="B144" s="59" t="s">
        <v>47</v>
      </c>
      <c r="C144" s="65"/>
      <c r="D144" s="65"/>
      <c r="E144" s="143" t="e">
        <f t="shared" si="4"/>
        <v>#DIV/0!</v>
      </c>
      <c r="F144" s="139"/>
    </row>
    <row r="145" spans="1:6" ht="21.75" customHeight="1" hidden="1">
      <c r="A145" s="55">
        <v>6.1</v>
      </c>
      <c r="B145" s="59" t="s">
        <v>67</v>
      </c>
      <c r="C145" s="65"/>
      <c r="D145" s="65"/>
      <c r="E145" s="143" t="e">
        <f t="shared" si="4"/>
        <v>#DIV/0!</v>
      </c>
      <c r="F145" s="139"/>
    </row>
    <row r="146" spans="1:6" ht="21.75" customHeight="1" hidden="1">
      <c r="A146" s="55">
        <v>6.2</v>
      </c>
      <c r="B146" s="59" t="s">
        <v>43</v>
      </c>
      <c r="C146" s="65"/>
      <c r="D146" s="65"/>
      <c r="E146" s="143" t="e">
        <f t="shared" si="4"/>
        <v>#DIV/0!</v>
      </c>
      <c r="F146" s="139"/>
    </row>
    <row r="147" spans="1:6" ht="21.75" customHeight="1" hidden="1">
      <c r="A147" s="55">
        <v>7</v>
      </c>
      <c r="B147" s="59" t="s">
        <v>48</v>
      </c>
      <c r="C147" s="65"/>
      <c r="D147" s="65"/>
      <c r="E147" s="143" t="e">
        <f t="shared" si="4"/>
        <v>#DIV/0!</v>
      </c>
      <c r="F147" s="139"/>
    </row>
    <row r="148" spans="1:6" ht="21.75" customHeight="1" hidden="1">
      <c r="A148" s="55">
        <v>7.1</v>
      </c>
      <c r="B148" s="59" t="s">
        <v>67</v>
      </c>
      <c r="C148" s="65"/>
      <c r="D148" s="65"/>
      <c r="E148" s="143" t="e">
        <f t="shared" si="4"/>
        <v>#DIV/0!</v>
      </c>
      <c r="F148" s="139"/>
    </row>
    <row r="149" spans="1:6" ht="21.75" customHeight="1" hidden="1">
      <c r="A149" s="55">
        <v>7.2</v>
      </c>
      <c r="B149" s="59" t="s">
        <v>43</v>
      </c>
      <c r="C149" s="65"/>
      <c r="D149" s="65"/>
      <c r="E149" s="143" t="e">
        <f aca="true" t="shared" si="5" ref="E149:E165">(D149/C149)</f>
        <v>#DIV/0!</v>
      </c>
      <c r="F149" s="139"/>
    </row>
    <row r="150" spans="1:6" ht="21.75" customHeight="1" hidden="1">
      <c r="A150" s="55">
        <v>8</v>
      </c>
      <c r="B150" s="59" t="s">
        <v>49</v>
      </c>
      <c r="C150" s="65"/>
      <c r="D150" s="65"/>
      <c r="E150" s="143" t="e">
        <f t="shared" si="5"/>
        <v>#DIV/0!</v>
      </c>
      <c r="F150" s="139"/>
    </row>
    <row r="151" spans="1:6" ht="21.75" customHeight="1" hidden="1">
      <c r="A151" s="55">
        <v>8.1</v>
      </c>
      <c r="B151" s="59" t="s">
        <v>67</v>
      </c>
      <c r="C151" s="65"/>
      <c r="D151" s="65"/>
      <c r="E151" s="143" t="e">
        <f t="shared" si="5"/>
        <v>#DIV/0!</v>
      </c>
      <c r="F151" s="139"/>
    </row>
    <row r="152" spans="1:6" ht="21.75" customHeight="1" hidden="1">
      <c r="A152" s="55">
        <v>8.2</v>
      </c>
      <c r="B152" s="59" t="s">
        <v>43</v>
      </c>
      <c r="C152" s="65"/>
      <c r="D152" s="65"/>
      <c r="E152" s="143" t="e">
        <f t="shared" si="5"/>
        <v>#DIV/0!</v>
      </c>
      <c r="F152" s="139"/>
    </row>
    <row r="153" spans="1:6" ht="21.75" customHeight="1" hidden="1">
      <c r="A153" s="55">
        <v>9</v>
      </c>
      <c r="B153" s="59" t="s">
        <v>50</v>
      </c>
      <c r="C153" s="65"/>
      <c r="D153" s="65"/>
      <c r="E153" s="143" t="e">
        <f t="shared" si="5"/>
        <v>#DIV/0!</v>
      </c>
      <c r="F153" s="139"/>
    </row>
    <row r="154" spans="1:6" ht="21.75" customHeight="1" hidden="1">
      <c r="A154" s="55">
        <v>9.1</v>
      </c>
      <c r="B154" s="59" t="s">
        <v>67</v>
      </c>
      <c r="C154" s="65"/>
      <c r="D154" s="65"/>
      <c r="E154" s="143" t="e">
        <f t="shared" si="5"/>
        <v>#DIV/0!</v>
      </c>
      <c r="F154" s="139"/>
    </row>
    <row r="155" spans="1:6" ht="21.75" customHeight="1" hidden="1">
      <c r="A155" s="55">
        <v>9.2</v>
      </c>
      <c r="B155" s="59" t="s">
        <v>43</v>
      </c>
      <c r="C155" s="65"/>
      <c r="D155" s="65"/>
      <c r="E155" s="143" t="e">
        <f t="shared" si="5"/>
        <v>#DIV/0!</v>
      </c>
      <c r="F155" s="139"/>
    </row>
    <row r="156" spans="1:6" ht="21.75" customHeight="1" hidden="1">
      <c r="A156" s="55">
        <v>10</v>
      </c>
      <c r="B156" s="59" t="s">
        <v>51</v>
      </c>
      <c r="C156" s="65"/>
      <c r="D156" s="65"/>
      <c r="E156" s="143" t="e">
        <f t="shared" si="5"/>
        <v>#DIV/0!</v>
      </c>
      <c r="F156" s="139"/>
    </row>
    <row r="157" spans="1:6" ht="21.75" customHeight="1" hidden="1">
      <c r="A157" s="55">
        <v>10.1</v>
      </c>
      <c r="B157" s="59" t="s">
        <v>67</v>
      </c>
      <c r="C157" s="65"/>
      <c r="D157" s="65"/>
      <c r="E157" s="143" t="e">
        <f t="shared" si="5"/>
        <v>#DIV/0!</v>
      </c>
      <c r="F157" s="139"/>
    </row>
    <row r="158" spans="1:6" ht="21.75" customHeight="1" hidden="1">
      <c r="A158" s="55">
        <v>10.2</v>
      </c>
      <c r="B158" s="59" t="s">
        <v>43</v>
      </c>
      <c r="C158" s="65"/>
      <c r="D158" s="65"/>
      <c r="E158" s="143" t="e">
        <f t="shared" si="5"/>
        <v>#DIV/0!</v>
      </c>
      <c r="F158" s="139"/>
    </row>
    <row r="159" spans="1:6" ht="21.75" customHeight="1" hidden="1">
      <c r="A159" s="55">
        <v>11</v>
      </c>
      <c r="B159" s="59" t="s">
        <v>52</v>
      </c>
      <c r="C159" s="65"/>
      <c r="D159" s="65"/>
      <c r="E159" s="143" t="e">
        <f t="shared" si="5"/>
        <v>#DIV/0!</v>
      </c>
      <c r="F159" s="139"/>
    </row>
    <row r="160" spans="1:6" ht="21.75" customHeight="1" hidden="1">
      <c r="A160" s="55">
        <v>1</v>
      </c>
      <c r="B160" s="59" t="s">
        <v>53</v>
      </c>
      <c r="C160" s="65"/>
      <c r="D160" s="65"/>
      <c r="E160" s="143" t="e">
        <f t="shared" si="5"/>
        <v>#DIV/0!</v>
      </c>
      <c r="F160" s="139"/>
    </row>
    <row r="161" spans="1:6" ht="21.75" customHeight="1" hidden="1">
      <c r="A161" s="55"/>
      <c r="B161" s="66" t="s">
        <v>54</v>
      </c>
      <c r="C161" s="65"/>
      <c r="D161" s="65"/>
      <c r="E161" s="143" t="e">
        <f t="shared" si="5"/>
        <v>#DIV/0!</v>
      </c>
      <c r="F161" s="139"/>
    </row>
    <row r="162" spans="1:6" ht="21.75" customHeight="1" hidden="1">
      <c r="A162" s="55">
        <v>2</v>
      </c>
      <c r="B162" s="59" t="s">
        <v>52</v>
      </c>
      <c r="C162" s="65"/>
      <c r="D162" s="65"/>
      <c r="E162" s="143" t="e">
        <f t="shared" si="5"/>
        <v>#DIV/0!</v>
      </c>
      <c r="F162" s="139"/>
    </row>
    <row r="163" spans="1:6" ht="21.75" customHeight="1" hidden="1">
      <c r="A163" s="55"/>
      <c r="B163" s="66" t="s">
        <v>55</v>
      </c>
      <c r="C163" s="65"/>
      <c r="D163" s="65"/>
      <c r="E163" s="143" t="e">
        <f t="shared" si="5"/>
        <v>#DIV/0!</v>
      </c>
      <c r="F163" s="139"/>
    </row>
    <row r="164" spans="1:6" ht="21.75" customHeight="1" hidden="1">
      <c r="A164" s="67"/>
      <c r="B164" s="53" t="s">
        <v>203</v>
      </c>
      <c r="C164" s="57"/>
      <c r="D164" s="57"/>
      <c r="E164" s="140" t="e">
        <f t="shared" si="5"/>
        <v>#DIV/0!</v>
      </c>
      <c r="F164" s="139"/>
    </row>
    <row r="165" spans="1:6" ht="21.75" customHeight="1" hidden="1">
      <c r="A165" s="67"/>
      <c r="B165" s="53" t="s">
        <v>204</v>
      </c>
      <c r="C165" s="57"/>
      <c r="D165" s="57"/>
      <c r="E165" s="140" t="e">
        <f t="shared" si="5"/>
        <v>#DIV/0!</v>
      </c>
      <c r="F165" s="139"/>
    </row>
    <row r="166" spans="4:6" ht="21.75" customHeight="1">
      <c r="D166" s="210" t="s">
        <v>259</v>
      </c>
      <c r="E166" s="210"/>
      <c r="F166" s="210"/>
    </row>
    <row r="167" spans="4:6" ht="21.75" customHeight="1">
      <c r="D167" s="206" t="s">
        <v>90</v>
      </c>
      <c r="E167" s="206"/>
      <c r="F167" s="206"/>
    </row>
    <row r="168" ht="21.75" customHeight="1"/>
    <row r="169" ht="21.75" customHeight="1"/>
    <row r="170" ht="21.75" customHeight="1"/>
    <row r="171" ht="21.75" customHeight="1"/>
    <row r="172" spans="4:6" ht="21.75" customHeight="1">
      <c r="D172" s="207" t="s">
        <v>200</v>
      </c>
      <c r="E172" s="207"/>
      <c r="F172" s="207"/>
    </row>
    <row r="173" ht="21.75" customHeight="1"/>
  </sheetData>
  <sheetProtection/>
  <mergeCells count="15">
    <mergeCell ref="A1:F1"/>
    <mergeCell ref="A2:F2"/>
    <mergeCell ref="A3:F3"/>
    <mergeCell ref="A4:F4"/>
    <mergeCell ref="A6:F6"/>
    <mergeCell ref="A7:F7"/>
    <mergeCell ref="A5:F5"/>
    <mergeCell ref="D167:F167"/>
    <mergeCell ref="D172:F172"/>
    <mergeCell ref="A8:A9"/>
    <mergeCell ref="B8:B9"/>
    <mergeCell ref="C8:C9"/>
    <mergeCell ref="D8:D9"/>
    <mergeCell ref="E8:F8"/>
    <mergeCell ref="D166:F166"/>
  </mergeCells>
  <printOptions/>
  <pageMargins left="0.36" right="0" top="0.58" bottom="0.36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2"/>
  <sheetViews>
    <sheetView zoomScalePageLayoutView="0" workbookViewId="0" topLeftCell="A1">
      <selection activeCell="D167" sqref="D167:F167"/>
    </sheetView>
  </sheetViews>
  <sheetFormatPr defaultColWidth="16.25390625" defaultRowHeight="15.75"/>
  <cols>
    <col min="1" max="1" width="9.375" style="56" customWidth="1"/>
    <col min="2" max="2" width="21.25390625" style="56" customWidth="1"/>
    <col min="3" max="3" width="14.00390625" style="137" customWidth="1"/>
    <col min="4" max="4" width="16.25390625" style="137" customWidth="1"/>
    <col min="5" max="5" width="14.875" style="137" customWidth="1"/>
    <col min="6" max="6" width="16.25390625" style="137" customWidth="1"/>
    <col min="7" max="7" width="17.00390625" style="56" bestFit="1" customWidth="1"/>
    <col min="8" max="16384" width="16.25390625" style="56" customWidth="1"/>
  </cols>
  <sheetData>
    <row r="1" spans="1:6" ht="15.75">
      <c r="A1" s="211" t="s">
        <v>81</v>
      </c>
      <c r="B1" s="211"/>
      <c r="C1" s="211"/>
      <c r="D1" s="211"/>
      <c r="E1" s="211"/>
      <c r="F1" s="211"/>
    </row>
    <row r="2" spans="1:6" ht="18.75">
      <c r="A2" s="212" t="s">
        <v>205</v>
      </c>
      <c r="B2" s="212"/>
      <c r="C2" s="212"/>
      <c r="D2" s="212"/>
      <c r="E2" s="212"/>
      <c r="F2" s="212"/>
    </row>
    <row r="3" spans="1:6" ht="18.75">
      <c r="A3" s="212" t="s">
        <v>26</v>
      </c>
      <c r="B3" s="212"/>
      <c r="C3" s="212"/>
      <c r="D3" s="212"/>
      <c r="E3" s="212"/>
      <c r="F3" s="212"/>
    </row>
    <row r="4" spans="1:6" ht="39.75" customHeight="1">
      <c r="A4" s="206" t="s">
        <v>292</v>
      </c>
      <c r="B4" s="213"/>
      <c r="C4" s="213"/>
      <c r="D4" s="213"/>
      <c r="E4" s="213"/>
      <c r="F4" s="213"/>
    </row>
    <row r="5" spans="1:6" ht="24.75" customHeight="1">
      <c r="A5" s="210" t="s">
        <v>260</v>
      </c>
      <c r="B5" s="210"/>
      <c r="C5" s="210"/>
      <c r="D5" s="210"/>
      <c r="E5" s="210"/>
      <c r="F5" s="210"/>
    </row>
    <row r="6" spans="1:6" ht="18.75">
      <c r="A6" s="214" t="s">
        <v>82</v>
      </c>
      <c r="B6" s="214"/>
      <c r="C6" s="214"/>
      <c r="D6" s="214"/>
      <c r="E6" s="214"/>
      <c r="F6" s="214"/>
    </row>
    <row r="7" spans="1:6" ht="18.75">
      <c r="A7" s="215" t="s">
        <v>162</v>
      </c>
      <c r="B7" s="215"/>
      <c r="C7" s="215"/>
      <c r="D7" s="215"/>
      <c r="E7" s="215"/>
      <c r="F7" s="215"/>
    </row>
    <row r="8" spans="1:6" ht="15.75">
      <c r="A8" s="208" t="s">
        <v>27</v>
      </c>
      <c r="B8" s="208" t="s">
        <v>28</v>
      </c>
      <c r="C8" s="209" t="s">
        <v>84</v>
      </c>
      <c r="D8" s="209" t="s">
        <v>293</v>
      </c>
      <c r="E8" s="208" t="s">
        <v>85</v>
      </c>
      <c r="F8" s="208"/>
    </row>
    <row r="9" spans="1:6" ht="15.75">
      <c r="A9" s="208"/>
      <c r="B9" s="208"/>
      <c r="C9" s="209"/>
      <c r="D9" s="209"/>
      <c r="E9" s="128" t="s">
        <v>86</v>
      </c>
      <c r="F9" s="128" t="s">
        <v>87</v>
      </c>
    </row>
    <row r="10" spans="1:6" ht="15.75" hidden="1">
      <c r="A10" s="55">
        <v>1</v>
      </c>
      <c r="B10" s="59" t="s">
        <v>57</v>
      </c>
      <c r="C10" s="65"/>
      <c r="D10" s="65"/>
      <c r="E10" s="65"/>
      <c r="F10" s="65"/>
    </row>
    <row r="11" spans="1:6" ht="15.75" hidden="1">
      <c r="A11" s="55">
        <v>1.1</v>
      </c>
      <c r="B11" s="59" t="s">
        <v>58</v>
      </c>
      <c r="C11" s="65"/>
      <c r="D11" s="65"/>
      <c r="E11" s="65"/>
      <c r="F11" s="65"/>
    </row>
    <row r="12" spans="1:6" ht="15.75" hidden="1">
      <c r="A12" s="55"/>
      <c r="B12" s="59" t="s">
        <v>59</v>
      </c>
      <c r="C12" s="65"/>
      <c r="D12" s="65"/>
      <c r="E12" s="65"/>
      <c r="F12" s="65"/>
    </row>
    <row r="13" spans="1:6" ht="15.75" hidden="1">
      <c r="A13" s="55"/>
      <c r="B13" s="59" t="s">
        <v>60</v>
      </c>
      <c r="C13" s="65"/>
      <c r="D13" s="65"/>
      <c r="E13" s="65"/>
      <c r="F13" s="65"/>
    </row>
    <row r="14" spans="1:6" ht="15.75" hidden="1">
      <c r="A14" s="55"/>
      <c r="B14" s="59" t="s">
        <v>88</v>
      </c>
      <c r="C14" s="65"/>
      <c r="D14" s="65"/>
      <c r="E14" s="65"/>
      <c r="F14" s="65"/>
    </row>
    <row r="15" spans="1:6" ht="15.75" hidden="1">
      <c r="A15" s="55">
        <v>1.2</v>
      </c>
      <c r="B15" s="59" t="s">
        <v>61</v>
      </c>
      <c r="C15" s="65"/>
      <c r="D15" s="65"/>
      <c r="E15" s="65"/>
      <c r="F15" s="65"/>
    </row>
    <row r="16" spans="1:6" ht="15.75" hidden="1">
      <c r="A16" s="55"/>
      <c r="B16" s="59" t="s">
        <v>62</v>
      </c>
      <c r="C16" s="65"/>
      <c r="D16" s="65"/>
      <c r="E16" s="65"/>
      <c r="F16" s="65"/>
    </row>
    <row r="17" spans="1:6" ht="15.75" hidden="1">
      <c r="A17" s="55"/>
      <c r="B17" s="59" t="s">
        <v>63</v>
      </c>
      <c r="C17" s="65"/>
      <c r="D17" s="65"/>
      <c r="E17" s="65"/>
      <c r="F17" s="65"/>
    </row>
    <row r="18" spans="1:6" ht="15.75" hidden="1">
      <c r="A18" s="55"/>
      <c r="B18" s="59" t="s">
        <v>88</v>
      </c>
      <c r="C18" s="65"/>
      <c r="D18" s="65"/>
      <c r="E18" s="65"/>
      <c r="F18" s="65"/>
    </row>
    <row r="19" spans="1:6" ht="25.5" hidden="1">
      <c r="A19" s="55">
        <v>2</v>
      </c>
      <c r="B19" s="59" t="s">
        <v>64</v>
      </c>
      <c r="C19" s="65"/>
      <c r="D19" s="65"/>
      <c r="E19" s="65"/>
      <c r="F19" s="65"/>
    </row>
    <row r="20" spans="1:6" ht="15.75" hidden="1">
      <c r="A20" s="55">
        <v>2.1</v>
      </c>
      <c r="B20" s="59" t="s">
        <v>89</v>
      </c>
      <c r="C20" s="65"/>
      <c r="D20" s="65"/>
      <c r="E20" s="65"/>
      <c r="F20" s="65"/>
    </row>
    <row r="21" spans="1:6" ht="25.5" hidden="1">
      <c r="A21" s="55" t="s">
        <v>66</v>
      </c>
      <c r="B21" s="59" t="s">
        <v>67</v>
      </c>
      <c r="C21" s="65"/>
      <c r="D21" s="65"/>
      <c r="E21" s="65"/>
      <c r="F21" s="65"/>
    </row>
    <row r="22" spans="1:6" ht="25.5" hidden="1">
      <c r="A22" s="55" t="s">
        <v>68</v>
      </c>
      <c r="B22" s="59" t="s">
        <v>43</v>
      </c>
      <c r="C22" s="65"/>
      <c r="D22" s="65"/>
      <c r="E22" s="65"/>
      <c r="F22" s="65"/>
    </row>
    <row r="23" spans="1:6" ht="15.75" hidden="1">
      <c r="A23" s="55">
        <v>2.2</v>
      </c>
      <c r="B23" s="59" t="s">
        <v>36</v>
      </c>
      <c r="C23" s="65"/>
      <c r="D23" s="65"/>
      <c r="E23" s="65"/>
      <c r="F23" s="65"/>
    </row>
    <row r="24" spans="1:6" ht="25.5" hidden="1">
      <c r="A24" s="55" t="s">
        <v>66</v>
      </c>
      <c r="B24" s="59" t="s">
        <v>69</v>
      </c>
      <c r="C24" s="65"/>
      <c r="D24" s="65"/>
      <c r="E24" s="65"/>
      <c r="F24" s="65"/>
    </row>
    <row r="25" spans="1:6" ht="25.5" hidden="1">
      <c r="A25" s="55" t="s">
        <v>68</v>
      </c>
      <c r="B25" s="59" t="s">
        <v>37</v>
      </c>
      <c r="C25" s="65"/>
      <c r="D25" s="65"/>
      <c r="E25" s="65"/>
      <c r="F25" s="65"/>
    </row>
    <row r="26" spans="1:6" ht="15.75" hidden="1">
      <c r="A26" s="55">
        <v>3</v>
      </c>
      <c r="B26" s="59" t="s">
        <v>70</v>
      </c>
      <c r="C26" s="65"/>
      <c r="D26" s="65"/>
      <c r="E26" s="65"/>
      <c r="F26" s="65"/>
    </row>
    <row r="27" spans="1:6" ht="15.75" hidden="1">
      <c r="A27" s="55">
        <v>3.1</v>
      </c>
      <c r="B27" s="59" t="s">
        <v>58</v>
      </c>
      <c r="C27" s="65"/>
      <c r="D27" s="65"/>
      <c r="E27" s="65"/>
      <c r="F27" s="65"/>
    </row>
    <row r="28" spans="1:6" ht="15.75" hidden="1">
      <c r="A28" s="55"/>
      <c r="B28" s="59" t="s">
        <v>59</v>
      </c>
      <c r="C28" s="65"/>
      <c r="D28" s="65"/>
      <c r="E28" s="65"/>
      <c r="F28" s="65"/>
    </row>
    <row r="29" spans="1:6" ht="15.75" hidden="1">
      <c r="A29" s="55"/>
      <c r="B29" s="59" t="s">
        <v>60</v>
      </c>
      <c r="C29" s="65"/>
      <c r="D29" s="65"/>
      <c r="E29" s="65"/>
      <c r="F29" s="65"/>
    </row>
    <row r="30" spans="1:6" ht="15.75" hidden="1">
      <c r="A30" s="55"/>
      <c r="B30" s="59" t="s">
        <v>88</v>
      </c>
      <c r="C30" s="65"/>
      <c r="D30" s="65"/>
      <c r="E30" s="65"/>
      <c r="F30" s="65"/>
    </row>
    <row r="31" spans="1:6" ht="15.75" hidden="1">
      <c r="A31" s="55">
        <v>3.2</v>
      </c>
      <c r="B31" s="59" t="s">
        <v>61</v>
      </c>
      <c r="C31" s="65"/>
      <c r="D31" s="65"/>
      <c r="E31" s="65"/>
      <c r="F31" s="65"/>
    </row>
    <row r="32" spans="1:6" ht="15.75" hidden="1">
      <c r="A32" s="55"/>
      <c r="B32" s="59" t="s">
        <v>62</v>
      </c>
      <c r="C32" s="65"/>
      <c r="D32" s="65"/>
      <c r="E32" s="65"/>
      <c r="F32" s="65"/>
    </row>
    <row r="33" spans="1:6" ht="15.75" hidden="1">
      <c r="A33" s="55"/>
      <c r="B33" s="59" t="s">
        <v>63</v>
      </c>
      <c r="C33" s="65"/>
      <c r="D33" s="65"/>
      <c r="E33" s="65"/>
      <c r="F33" s="65"/>
    </row>
    <row r="34" spans="1:6" ht="15.75" hidden="1">
      <c r="A34" s="55"/>
      <c r="B34" s="59" t="s">
        <v>88</v>
      </c>
      <c r="C34" s="65"/>
      <c r="D34" s="65"/>
      <c r="E34" s="65"/>
      <c r="F34" s="65"/>
    </row>
    <row r="35" spans="1:6" ht="25.5">
      <c r="A35" s="55" t="s">
        <v>4</v>
      </c>
      <c r="B35" s="59" t="s">
        <v>71</v>
      </c>
      <c r="C35" s="129">
        <f>C36</f>
        <v>8600832000.494</v>
      </c>
      <c r="D35" s="129">
        <f>D36</f>
        <v>2002769228</v>
      </c>
      <c r="E35" s="138">
        <f>D35/C35</f>
        <v>0.23285761515687883</v>
      </c>
      <c r="F35" s="138">
        <v>0.21027</v>
      </c>
    </row>
    <row r="36" spans="1:8" s="68" customFormat="1" ht="25.5">
      <c r="A36" s="55">
        <v>1</v>
      </c>
      <c r="B36" s="59" t="s">
        <v>44</v>
      </c>
      <c r="C36" s="129">
        <f>C37+C113</f>
        <v>8600832000.494</v>
      </c>
      <c r="D36" s="129">
        <f>D37+D113+D102</f>
        <v>2002769228</v>
      </c>
      <c r="E36" s="138">
        <f aca="true" t="shared" si="0" ref="E36:E82">(D36/C36)</f>
        <v>0.23285761515687883</v>
      </c>
      <c r="F36" s="138">
        <v>0.21027</v>
      </c>
      <c r="G36" s="157"/>
      <c r="H36" s="156"/>
    </row>
    <row r="37" spans="1:7" ht="25.5">
      <c r="A37" s="55">
        <v>1.1</v>
      </c>
      <c r="B37" s="59" t="s">
        <v>69</v>
      </c>
      <c r="C37" s="129">
        <f>C38+C42+C44+C51+C54+C59+C61+C65+C69+C73+C76+C82+C85+C92+C94+C98+C109+C111</f>
        <v>7298007000.4939995</v>
      </c>
      <c r="D37" s="129">
        <f>D38+D42+D44+D51+D54+D59+D61+D65+D69+D73+D76+D82+D85+D94+D98+D109+D111-D102+16000000+426800+6750375</f>
        <v>1822395900</v>
      </c>
      <c r="E37" s="138">
        <f t="shared" si="0"/>
        <v>0.24971144860187755</v>
      </c>
      <c r="F37" s="191">
        <v>0.22473</v>
      </c>
      <c r="G37" s="189">
        <v>0.22473</v>
      </c>
    </row>
    <row r="38" spans="1:7" s="69" customFormat="1" ht="15.75">
      <c r="A38" s="85">
        <v>6000</v>
      </c>
      <c r="B38" s="85" t="s">
        <v>112</v>
      </c>
      <c r="C38" s="130">
        <f>SUM(C39:C41)</f>
        <v>3022733000.4</v>
      </c>
      <c r="D38" s="130">
        <f>SUM(D39:D41)</f>
        <v>724120502</v>
      </c>
      <c r="E38" s="139">
        <f t="shared" si="0"/>
        <v>0.2395582083843253</v>
      </c>
      <c r="F38" s="139">
        <v>0.24061</v>
      </c>
      <c r="G38" s="190">
        <v>0.24061</v>
      </c>
    </row>
    <row r="39" spans="1:7" ht="15.75">
      <c r="A39" s="53">
        <v>6001</v>
      </c>
      <c r="B39" s="53" t="s">
        <v>104</v>
      </c>
      <c r="C39" s="131">
        <f>'[2]THUYETMINH17'!$K$6</f>
        <v>1823457600</v>
      </c>
      <c r="D39" s="144">
        <v>437808300</v>
      </c>
      <c r="E39" s="140">
        <f>(D39/C39)</f>
        <v>0.24009787778997438</v>
      </c>
      <c r="F39" s="191">
        <v>0.24788</v>
      </c>
      <c r="G39" s="189">
        <v>0.24294</v>
      </c>
    </row>
    <row r="40" spans="1:7" ht="15.75">
      <c r="A40" s="53">
        <v>6003</v>
      </c>
      <c r="B40" s="53" t="s">
        <v>105</v>
      </c>
      <c r="C40" s="131">
        <f>'[2]THUYETMINH17'!$K$7</f>
        <v>1199275400.4</v>
      </c>
      <c r="D40" s="144">
        <v>286312202</v>
      </c>
      <c r="E40" s="140">
        <f t="shared" si="0"/>
        <v>0.23873765934372115</v>
      </c>
      <c r="F40" s="191">
        <v>0.23695</v>
      </c>
      <c r="G40" s="189">
        <v>0.23695</v>
      </c>
    </row>
    <row r="41" spans="1:6" ht="15.75">
      <c r="A41" s="53">
        <v>6004</v>
      </c>
      <c r="B41" s="53" t="s">
        <v>106</v>
      </c>
      <c r="C41" s="131"/>
      <c r="D41" s="144"/>
      <c r="E41" s="140" t="e">
        <f t="shared" si="0"/>
        <v>#DIV/0!</v>
      </c>
      <c r="F41" s="188" t="e">
        <f>mm!K9</f>
        <v>#DIV/0!</v>
      </c>
    </row>
    <row r="42" spans="1:6" ht="28.5" customHeight="1">
      <c r="A42" s="85">
        <v>6757</v>
      </c>
      <c r="B42" s="86" t="s">
        <v>217</v>
      </c>
      <c r="C42" s="132">
        <f>C43</f>
        <v>123895200</v>
      </c>
      <c r="D42" s="132">
        <f>D43</f>
        <v>33949000</v>
      </c>
      <c r="E42" s="139">
        <f t="shared" si="0"/>
        <v>0.2740138439584423</v>
      </c>
      <c r="F42" s="139">
        <f>F44</f>
        <v>0.23055</v>
      </c>
    </row>
    <row r="43" spans="1:6" ht="22.5" customHeight="1">
      <c r="A43" s="53">
        <f>'[2]THUYETMINH17'!$B$9</f>
        <v>6757</v>
      </c>
      <c r="B43" s="53" t="s">
        <v>107</v>
      </c>
      <c r="C43" s="131">
        <f>'[2]THUYETMINH17'!$K$9</f>
        <v>123895200</v>
      </c>
      <c r="D43" s="145">
        <v>33949000</v>
      </c>
      <c r="E43" s="140">
        <f t="shared" si="0"/>
        <v>0.2740138439584423</v>
      </c>
      <c r="F43" s="140">
        <v>0.24788</v>
      </c>
    </row>
    <row r="44" spans="1:6" ht="15.75">
      <c r="A44" s="85">
        <v>6100</v>
      </c>
      <c r="B44" s="85" t="s">
        <v>113</v>
      </c>
      <c r="C44" s="130">
        <f>SUM(C45:C50)</f>
        <v>2107821000</v>
      </c>
      <c r="D44" s="130">
        <f>SUM(D45:D50)</f>
        <v>511763573</v>
      </c>
      <c r="E44" s="139">
        <f t="shared" si="0"/>
        <v>0.24279271010204376</v>
      </c>
      <c r="F44" s="139">
        <v>0.23055</v>
      </c>
    </row>
    <row r="45" spans="1:6" ht="15.75">
      <c r="A45" s="53">
        <v>6101</v>
      </c>
      <c r="B45" s="53" t="s">
        <v>108</v>
      </c>
      <c r="C45" s="131">
        <f>'[2]THUYETMINH17'!$K$12</f>
        <v>70883000</v>
      </c>
      <c r="D45" s="144">
        <v>17166500</v>
      </c>
      <c r="E45" s="140">
        <f t="shared" si="0"/>
        <v>0.2421807767729921</v>
      </c>
      <c r="F45" s="140">
        <v>0.26104</v>
      </c>
    </row>
    <row r="46" spans="1:6" ht="15.75">
      <c r="A46" s="53">
        <v>6102</v>
      </c>
      <c r="B46" s="53" t="s">
        <v>171</v>
      </c>
      <c r="C46" s="131">
        <f>'[2]THUYETMINH17'!$K$14</f>
        <v>88404000</v>
      </c>
      <c r="D46" s="144">
        <v>20850000</v>
      </c>
      <c r="E46" s="140">
        <f t="shared" si="0"/>
        <v>0.2358490566037736</v>
      </c>
      <c r="F46" s="140">
        <v>0.23397</v>
      </c>
    </row>
    <row r="47" spans="1:6" ht="15.75">
      <c r="A47" s="53">
        <v>6112</v>
      </c>
      <c r="B47" s="53" t="s">
        <v>109</v>
      </c>
      <c r="C47" s="131">
        <f>'[2]THUYETMINH17'!$K$16+'[2]THUYETMINH17'!$K$17</f>
        <v>1415648000</v>
      </c>
      <c r="D47" s="144">
        <v>340437898</v>
      </c>
      <c r="E47" s="140">
        <f t="shared" si="0"/>
        <v>0.24048202519270326</v>
      </c>
      <c r="F47" s="140">
        <v>0.24515</v>
      </c>
    </row>
    <row r="48" spans="1:6" ht="15.75">
      <c r="A48" s="53">
        <v>6113</v>
      </c>
      <c r="B48" s="53" t="s">
        <v>110</v>
      </c>
      <c r="C48" s="131">
        <f>'[2]THUYETMINH17'!$K$19</f>
        <v>5004000</v>
      </c>
      <c r="D48" s="144">
        <v>1251000</v>
      </c>
      <c r="E48" s="140">
        <f t="shared" si="0"/>
        <v>0.25</v>
      </c>
      <c r="F48" s="140">
        <v>0.27183</v>
      </c>
    </row>
    <row r="49" spans="1:6" ht="15.75">
      <c r="A49" s="53">
        <v>6115</v>
      </c>
      <c r="B49" s="53" t="s">
        <v>111</v>
      </c>
      <c r="C49" s="131">
        <f>'[2]THUYETMINH17'!$K$21</f>
        <v>522067000</v>
      </c>
      <c r="D49" s="144">
        <f>132058175-D50</f>
        <v>129850739</v>
      </c>
      <c r="E49" s="140">
        <f t="shared" si="0"/>
        <v>0.24872428059999963</v>
      </c>
      <c r="F49" s="140">
        <v>0.24164</v>
      </c>
    </row>
    <row r="50" spans="1:6" ht="15.75">
      <c r="A50" s="53">
        <v>6115</v>
      </c>
      <c r="B50" s="53" t="s">
        <v>226</v>
      </c>
      <c r="C50" s="131">
        <f>'[2]THUYETMINH17'!$K$22</f>
        <v>5815000</v>
      </c>
      <c r="D50" s="144">
        <v>2207436</v>
      </c>
      <c r="E50" s="140">
        <f t="shared" si="0"/>
        <v>0.37961066208082545</v>
      </c>
      <c r="F50" s="140">
        <v>0.25758768503289475</v>
      </c>
    </row>
    <row r="51" spans="1:6" ht="15.75">
      <c r="A51" s="85">
        <v>6250</v>
      </c>
      <c r="B51" s="85" t="s">
        <v>114</v>
      </c>
      <c r="C51" s="130">
        <f>SUM(C52:C53)</f>
        <v>5536000</v>
      </c>
      <c r="D51" s="130">
        <f>SUM(D52:D53)</f>
        <v>0</v>
      </c>
      <c r="E51" s="139">
        <f t="shared" si="0"/>
        <v>0</v>
      </c>
      <c r="F51" s="139">
        <v>0</v>
      </c>
    </row>
    <row r="52" spans="1:6" ht="15.75">
      <c r="A52" s="60">
        <v>6253</v>
      </c>
      <c r="B52" s="60" t="s">
        <v>115</v>
      </c>
      <c r="C52" s="131">
        <f>'[2]THUYETMINH17'!$K$24</f>
        <v>1000000</v>
      </c>
      <c r="D52" s="140">
        <v>0</v>
      </c>
      <c r="E52" s="140">
        <f t="shared" si="0"/>
        <v>0</v>
      </c>
      <c r="F52" s="140">
        <v>0</v>
      </c>
    </row>
    <row r="53" spans="1:6" ht="15.75">
      <c r="A53" s="53">
        <v>6229</v>
      </c>
      <c r="B53" s="53" t="s">
        <v>116</v>
      </c>
      <c r="C53" s="131">
        <f>'[2]THUYETMINH17'!$K$25</f>
        <v>4536000</v>
      </c>
      <c r="D53" s="145"/>
      <c r="E53" s="140">
        <f t="shared" si="0"/>
        <v>0</v>
      </c>
      <c r="F53" s="140">
        <v>0</v>
      </c>
    </row>
    <row r="54" spans="1:6" ht="15.75">
      <c r="A54" s="85">
        <v>6300</v>
      </c>
      <c r="B54" s="85" t="s">
        <v>117</v>
      </c>
      <c r="C54" s="130">
        <f>SUM(C55:C58)-30</f>
        <v>851052000.0939999</v>
      </c>
      <c r="D54" s="130">
        <f>SUM(D55:D58)</f>
        <v>220940171</v>
      </c>
      <c r="E54" s="139">
        <f t="shared" si="0"/>
        <v>0.25960830945182767</v>
      </c>
      <c r="F54" s="139">
        <v>0.253455</v>
      </c>
    </row>
    <row r="55" spans="1:6" ht="15.75">
      <c r="A55" s="53">
        <v>6301</v>
      </c>
      <c r="B55" s="53" t="s">
        <v>118</v>
      </c>
      <c r="C55" s="131">
        <f>'[2]THUYETMINH17'!$K$27</f>
        <v>633762150.0699999</v>
      </c>
      <c r="D55" s="144">
        <v>152466809</v>
      </c>
      <c r="E55" s="140">
        <f t="shared" si="0"/>
        <v>0.24057417910356405</v>
      </c>
      <c r="F55" s="140">
        <v>0.23642</v>
      </c>
    </row>
    <row r="56" spans="1:6" ht="15.75">
      <c r="A56" s="53">
        <v>6302</v>
      </c>
      <c r="B56" s="53" t="s">
        <v>119</v>
      </c>
      <c r="C56" s="131">
        <f>'[2]THUYETMINH17'!$K$28</f>
        <v>108644940.012</v>
      </c>
      <c r="D56" s="144">
        <v>26137167</v>
      </c>
      <c r="E56" s="140">
        <f t="shared" si="0"/>
        <v>0.2405741767367455</v>
      </c>
      <c r="F56" s="140">
        <v>0.23611</v>
      </c>
    </row>
    <row r="57" spans="1:6" ht="15.75">
      <c r="A57" s="53">
        <v>6303</v>
      </c>
      <c r="B57" s="53" t="s">
        <v>120</v>
      </c>
      <c r="C57" s="131">
        <f>'[2]THUYETMINH17'!$K$29</f>
        <v>72429960.008</v>
      </c>
      <c r="D57" s="144">
        <v>33954730</v>
      </c>
      <c r="E57" s="140">
        <f t="shared" si="0"/>
        <v>0.46879399072220457</v>
      </c>
      <c r="F57" s="140">
        <v>0.23655</v>
      </c>
    </row>
    <row r="58" spans="1:6" ht="15.75">
      <c r="A58" s="53">
        <v>6304</v>
      </c>
      <c r="B58" s="53" t="s">
        <v>121</v>
      </c>
      <c r="C58" s="131">
        <f>'[2]THUYETMINH17'!$K$30</f>
        <v>36214980.004</v>
      </c>
      <c r="D58" s="144">
        <v>8381465</v>
      </c>
      <c r="E58" s="140">
        <f t="shared" si="0"/>
        <v>0.23143641109491858</v>
      </c>
      <c r="F58" s="140">
        <v>0.241</v>
      </c>
    </row>
    <row r="59" spans="1:6" ht="26.25">
      <c r="A59" s="85">
        <v>6400</v>
      </c>
      <c r="B59" s="86" t="s">
        <v>201</v>
      </c>
      <c r="C59" s="133">
        <f>SUM(C60:C60)</f>
        <v>24000000</v>
      </c>
      <c r="D59" s="133">
        <f>D60</f>
        <v>6000000</v>
      </c>
      <c r="E59" s="139">
        <f t="shared" si="0"/>
        <v>0.25</v>
      </c>
      <c r="F59" s="139">
        <v>0</v>
      </c>
    </row>
    <row r="60" spans="1:6" ht="39">
      <c r="A60" s="53">
        <v>6404</v>
      </c>
      <c r="B60" s="61" t="s">
        <v>202</v>
      </c>
      <c r="C60" s="144">
        <f>'[1]THUYETMINH17'!$K$34</f>
        <v>24000000</v>
      </c>
      <c r="D60" s="144">
        <v>6000000</v>
      </c>
      <c r="E60" s="140">
        <f t="shared" si="0"/>
        <v>0.25</v>
      </c>
      <c r="F60" s="140">
        <v>0</v>
      </c>
    </row>
    <row r="61" spans="1:6" ht="24.75" customHeight="1">
      <c r="A61" s="85">
        <v>6500</v>
      </c>
      <c r="B61" s="85" t="s">
        <v>122</v>
      </c>
      <c r="C61" s="134">
        <f>SUM(C62:C64)</f>
        <v>101901000</v>
      </c>
      <c r="D61" s="134">
        <f>SUM(D62:D64)</f>
        <v>36682190</v>
      </c>
      <c r="E61" s="139">
        <f t="shared" si="0"/>
        <v>0.3599787048213462</v>
      </c>
      <c r="F61" s="139">
        <v>0.26067</v>
      </c>
    </row>
    <row r="62" spans="1:6" ht="18" customHeight="1">
      <c r="A62" s="53">
        <v>6501</v>
      </c>
      <c r="B62" s="53" t="s">
        <v>123</v>
      </c>
      <c r="C62" s="57">
        <f>'[2]THUYETMINH17'!$K$35</f>
        <v>90000000</v>
      </c>
      <c r="D62" s="144">
        <v>19202810</v>
      </c>
      <c r="E62" s="140">
        <f t="shared" si="0"/>
        <v>0.21336455555555556</v>
      </c>
      <c r="F62" s="140">
        <v>0.27656</v>
      </c>
    </row>
    <row r="63" spans="1:6" ht="15.75">
      <c r="A63" s="71">
        <v>6502</v>
      </c>
      <c r="B63" s="53" t="s">
        <v>124</v>
      </c>
      <c r="C63" s="57">
        <f>'[2]THUYETMINH17'!$K$36</f>
        <v>9501000</v>
      </c>
      <c r="D63" s="144">
        <v>79380</v>
      </c>
      <c r="E63" s="140">
        <f t="shared" si="0"/>
        <v>0.008354910009472687</v>
      </c>
      <c r="F63" s="140">
        <v>0.26784</v>
      </c>
    </row>
    <row r="64" spans="1:6" ht="15.75">
      <c r="A64" s="72">
        <v>6504</v>
      </c>
      <c r="B64" s="73" t="s">
        <v>125</v>
      </c>
      <c r="C64" s="57">
        <f>'[2]THUYETMINH17'!$K$37</f>
        <v>2400000</v>
      </c>
      <c r="D64" s="144">
        <v>17400000</v>
      </c>
      <c r="E64" s="140">
        <f t="shared" si="0"/>
        <v>7.25</v>
      </c>
      <c r="F64" s="140">
        <v>0.5</v>
      </c>
    </row>
    <row r="65" spans="1:6" ht="15.75">
      <c r="A65" s="85">
        <v>6550</v>
      </c>
      <c r="B65" s="85" t="s">
        <v>126</v>
      </c>
      <c r="C65" s="134">
        <f>SUM(C66:C68)</f>
        <v>211409000</v>
      </c>
      <c r="D65" s="134">
        <f>SUM(D66:D68)</f>
        <v>28682500</v>
      </c>
      <c r="E65" s="139">
        <f t="shared" si="0"/>
        <v>0.13567303189552005</v>
      </c>
      <c r="F65" s="139">
        <v>0.13304</v>
      </c>
    </row>
    <row r="66" spans="1:6" ht="15.75">
      <c r="A66" s="53">
        <v>6551</v>
      </c>
      <c r="B66" s="53" t="s">
        <v>127</v>
      </c>
      <c r="C66" s="57">
        <f>'[2]THUYETMINH17'!$K$39</f>
        <v>50000000</v>
      </c>
      <c r="D66" s="146">
        <v>11317500</v>
      </c>
      <c r="E66" s="140">
        <f t="shared" si="0"/>
        <v>0.22635</v>
      </c>
      <c r="F66" s="140">
        <v>0.18509</v>
      </c>
    </row>
    <row r="67" spans="1:6" ht="15.75">
      <c r="A67" s="53">
        <v>6552</v>
      </c>
      <c r="B67" s="53" t="s">
        <v>128</v>
      </c>
      <c r="C67" s="57">
        <f>'[2]THUYETMINH17'!$K$40</f>
        <v>40000000</v>
      </c>
      <c r="D67" s="146"/>
      <c r="E67" s="140">
        <f t="shared" si="0"/>
        <v>0</v>
      </c>
      <c r="F67" s="140">
        <v>0.34206</v>
      </c>
    </row>
    <row r="68" spans="1:6" ht="15.75">
      <c r="A68" s="53">
        <v>6599</v>
      </c>
      <c r="B68" s="53" t="s">
        <v>218</v>
      </c>
      <c r="C68" s="57">
        <f>'[2]THUYETMINH17'!$K$41+'[2]THUYETMINH17'!$K$42+'[2]THUYETMINH17'!$K$43</f>
        <v>121409000</v>
      </c>
      <c r="D68" s="146">
        <v>17365000</v>
      </c>
      <c r="E68" s="140">
        <f t="shared" si="0"/>
        <v>0.14302893525191707</v>
      </c>
      <c r="F68" s="140">
        <v>0.06813</v>
      </c>
    </row>
    <row r="69" spans="1:6" ht="15.75">
      <c r="A69" s="85">
        <v>6600</v>
      </c>
      <c r="B69" s="85" t="s">
        <v>129</v>
      </c>
      <c r="C69" s="134">
        <f>SUM(C70:C72)</f>
        <v>24600000</v>
      </c>
      <c r="D69" s="134">
        <f>SUM(D70:D72)</f>
        <v>5333789</v>
      </c>
      <c r="E69" s="139">
        <f t="shared" si="0"/>
        <v>0.21682069105691057</v>
      </c>
      <c r="F69" s="139">
        <v>0.21906</v>
      </c>
    </row>
    <row r="70" spans="1:6" ht="15.75">
      <c r="A70" s="53">
        <v>6601</v>
      </c>
      <c r="B70" s="53" t="s">
        <v>130</v>
      </c>
      <c r="C70" s="57">
        <f>'[2]THUYETMINH17'!$K$45</f>
        <v>4800000</v>
      </c>
      <c r="D70" s="144">
        <v>989789</v>
      </c>
      <c r="E70" s="140">
        <f t="shared" si="0"/>
        <v>0.20620604166666667</v>
      </c>
      <c r="F70" s="140">
        <v>0.31652</v>
      </c>
    </row>
    <row r="71" spans="1:6" ht="15.75">
      <c r="A71" s="53">
        <v>6605</v>
      </c>
      <c r="B71" s="53" t="s">
        <v>131</v>
      </c>
      <c r="C71" s="57">
        <f>'[2]THUYETMINH17'!$K$46</f>
        <v>10800000</v>
      </c>
      <c r="D71" s="144">
        <v>2244000</v>
      </c>
      <c r="E71" s="140">
        <f t="shared" si="0"/>
        <v>0.20777777777777778</v>
      </c>
      <c r="F71" s="140">
        <v>0.30681</v>
      </c>
    </row>
    <row r="72" spans="1:6" ht="15.75">
      <c r="A72" s="53">
        <v>6618</v>
      </c>
      <c r="B72" s="53" t="s">
        <v>219</v>
      </c>
      <c r="C72" s="57">
        <f>'[2]THUYETMINH17'!$K$47</f>
        <v>9000000</v>
      </c>
      <c r="D72" s="144">
        <v>2100000</v>
      </c>
      <c r="E72" s="140">
        <f t="shared" si="0"/>
        <v>0.23333333333333334</v>
      </c>
      <c r="F72" s="140">
        <v>0.5</v>
      </c>
    </row>
    <row r="73" spans="1:6" ht="15.75" hidden="1">
      <c r="A73" s="85">
        <v>6650</v>
      </c>
      <c r="B73" s="85" t="s">
        <v>132</v>
      </c>
      <c r="C73" s="134">
        <f>SUM(C74:C75)</f>
        <v>0</v>
      </c>
      <c r="D73" s="139">
        <v>0</v>
      </c>
      <c r="E73" s="139" t="e">
        <f t="shared" si="0"/>
        <v>#DIV/0!</v>
      </c>
      <c r="F73" s="139">
        <v>0</v>
      </c>
    </row>
    <row r="74" spans="1:6" ht="15.75" hidden="1">
      <c r="A74" s="74">
        <v>6657</v>
      </c>
      <c r="B74" s="75" t="s">
        <v>133</v>
      </c>
      <c r="C74" s="57"/>
      <c r="D74" s="140">
        <v>0</v>
      </c>
      <c r="E74" s="140" t="e">
        <f t="shared" si="0"/>
        <v>#DIV/0!</v>
      </c>
      <c r="F74" s="140">
        <v>0</v>
      </c>
    </row>
    <row r="75" spans="1:6" ht="15.75" hidden="1">
      <c r="A75" s="74">
        <v>6699</v>
      </c>
      <c r="B75" s="53" t="s">
        <v>134</v>
      </c>
      <c r="C75" s="57"/>
      <c r="D75" s="140">
        <v>0</v>
      </c>
      <c r="E75" s="140" t="e">
        <f t="shared" si="0"/>
        <v>#DIV/0!</v>
      </c>
      <c r="F75" s="140">
        <v>0</v>
      </c>
    </row>
    <row r="76" spans="1:6" ht="15.75">
      <c r="A76" s="85">
        <v>6700</v>
      </c>
      <c r="B76" s="85" t="s">
        <v>135</v>
      </c>
      <c r="C76" s="134">
        <f>SUM(C77:C81)</f>
        <v>135584000</v>
      </c>
      <c r="D76" s="134">
        <f>SUM(D77:D81)</f>
        <v>16892000</v>
      </c>
      <c r="E76" s="139">
        <f t="shared" si="0"/>
        <v>0.12458697191409016</v>
      </c>
      <c r="F76" s="139">
        <v>0.31873</v>
      </c>
    </row>
    <row r="77" spans="1:6" ht="15.75">
      <c r="A77" s="53">
        <v>6701</v>
      </c>
      <c r="B77" s="53" t="s">
        <v>136</v>
      </c>
      <c r="C77" s="57">
        <f>'[2]THUYETMINH17'!$K$53</f>
        <v>22984000</v>
      </c>
      <c r="D77" s="147">
        <v>1552000</v>
      </c>
      <c r="E77" s="140">
        <f t="shared" si="0"/>
        <v>0.06752523494604942</v>
      </c>
      <c r="F77" s="140">
        <v>0.21386</v>
      </c>
    </row>
    <row r="78" spans="1:6" ht="26.25" customHeight="1">
      <c r="A78" s="53">
        <v>6702</v>
      </c>
      <c r="B78" s="53" t="s">
        <v>137</v>
      </c>
      <c r="C78" s="57">
        <f>'[2]THUYETMINH17'!$K$54</f>
        <v>30600000</v>
      </c>
      <c r="D78" s="144">
        <v>4440000</v>
      </c>
      <c r="E78" s="140">
        <f t="shared" si="0"/>
        <v>0.1450980392156863</v>
      </c>
      <c r="F78" s="140">
        <v>0.14012</v>
      </c>
    </row>
    <row r="79" spans="1:6" ht="26.25" customHeight="1">
      <c r="A79" s="53">
        <v>6703</v>
      </c>
      <c r="B79" s="53" t="s">
        <v>138</v>
      </c>
      <c r="C79" s="57">
        <f>'[2]THUYETMINH17'!$K$55</f>
        <v>15000000</v>
      </c>
      <c r="D79" s="144">
        <v>2400000</v>
      </c>
      <c r="E79" s="140">
        <f t="shared" si="0"/>
        <v>0.16</v>
      </c>
      <c r="F79" s="140">
        <v>0.26066</v>
      </c>
    </row>
    <row r="80" spans="1:6" ht="15.75">
      <c r="A80" s="53">
        <v>6704</v>
      </c>
      <c r="B80" s="53" t="s">
        <v>139</v>
      </c>
      <c r="C80" s="57">
        <f>'[2]THUYETMINH17'!$K$56</f>
        <v>30000000</v>
      </c>
      <c r="D80" s="144">
        <v>8500000</v>
      </c>
      <c r="E80" s="140">
        <f t="shared" si="0"/>
        <v>0.2833333333333333</v>
      </c>
      <c r="F80" s="140">
        <v>0.5</v>
      </c>
    </row>
    <row r="81" spans="1:6" ht="15.75">
      <c r="A81" s="53">
        <v>6749</v>
      </c>
      <c r="B81" s="53" t="s">
        <v>140</v>
      </c>
      <c r="C81" s="57">
        <f>'[2]THUYETMINH17'!$K$57</f>
        <v>37000000</v>
      </c>
      <c r="D81" s="144"/>
      <c r="E81" s="140">
        <f t="shared" si="0"/>
        <v>0</v>
      </c>
      <c r="F81" s="140"/>
    </row>
    <row r="82" spans="1:6" ht="15.75">
      <c r="A82" s="85">
        <v>6750</v>
      </c>
      <c r="B82" s="85" t="s">
        <v>157</v>
      </c>
      <c r="C82" s="134">
        <f>SUM(C83:C84)</f>
        <v>16000000</v>
      </c>
      <c r="D82" s="134">
        <f>SUM(D83:D84)</f>
        <v>0</v>
      </c>
      <c r="E82" s="139">
        <f t="shared" si="0"/>
        <v>0</v>
      </c>
      <c r="F82" s="139">
        <v>0.14667</v>
      </c>
    </row>
    <row r="83" spans="1:6" ht="15.75">
      <c r="A83" s="53">
        <v>6751</v>
      </c>
      <c r="B83" s="53" t="s">
        <v>206</v>
      </c>
      <c r="C83" s="57">
        <f>'[2]THUYETMINH17'!$K$59</f>
        <v>6000000</v>
      </c>
      <c r="D83" s="57"/>
      <c r="E83" s="140"/>
      <c r="F83" s="140"/>
    </row>
    <row r="84" spans="1:6" ht="15.75">
      <c r="A84" s="53">
        <v>6799</v>
      </c>
      <c r="B84" s="53" t="s">
        <v>161</v>
      </c>
      <c r="C84" s="57">
        <f>'[2]THUYETMINH17'!$K$60</f>
        <v>10000000</v>
      </c>
      <c r="D84" s="57"/>
      <c r="E84" s="140">
        <f aca="true" t="shared" si="1" ref="E84:E91">(D84/C84)</f>
        <v>0</v>
      </c>
      <c r="F84" s="140">
        <v>0.14667</v>
      </c>
    </row>
    <row r="85" spans="1:6" ht="15.75">
      <c r="A85" s="87">
        <v>6900</v>
      </c>
      <c r="B85" s="85" t="s">
        <v>141</v>
      </c>
      <c r="C85" s="134">
        <f>SUM(C86:C91)</f>
        <v>154029800</v>
      </c>
      <c r="D85" s="134">
        <f>SUM(D86:D91)</f>
        <v>109792000</v>
      </c>
      <c r="E85" s="139">
        <f t="shared" si="1"/>
        <v>0.7127971340610713</v>
      </c>
      <c r="F85" s="139">
        <v>0.04694</v>
      </c>
    </row>
    <row r="86" spans="1:6" ht="15.75">
      <c r="A86" s="53">
        <f>'[1]THUYETMINH17'!$A$65</f>
        <v>6905</v>
      </c>
      <c r="B86" s="53" t="str">
        <f>'[1]THUYETMINH17'!$B$65</f>
        <v>Tài sản và thiết bị chuyên dùng</v>
      </c>
      <c r="C86" s="57">
        <f>'[2]THUYETMINH17'!$K$62</f>
        <v>10000000</v>
      </c>
      <c r="D86" s="134"/>
      <c r="E86" s="140">
        <f t="shared" si="1"/>
        <v>0</v>
      </c>
      <c r="F86" s="140">
        <v>0</v>
      </c>
    </row>
    <row r="87" spans="1:6" ht="15.75">
      <c r="A87" s="53">
        <v>6907</v>
      </c>
      <c r="B87" s="53" t="s">
        <v>142</v>
      </c>
      <c r="C87" s="57">
        <f>'[2]THUYETMINH17'!$K$63</f>
        <v>20000000</v>
      </c>
      <c r="D87" s="144"/>
      <c r="E87" s="140">
        <f t="shared" si="1"/>
        <v>0</v>
      </c>
      <c r="F87" s="140">
        <v>0.6876</v>
      </c>
    </row>
    <row r="88" spans="1:6" ht="15.75">
      <c r="A88" s="53">
        <v>6912</v>
      </c>
      <c r="B88" s="53" t="s">
        <v>143</v>
      </c>
      <c r="C88" s="57">
        <f>'[2]THUYETMINH17'!$K$64</f>
        <v>34000000</v>
      </c>
      <c r="D88" s="144">
        <v>8580000</v>
      </c>
      <c r="E88" s="140">
        <f t="shared" si="1"/>
        <v>0.2523529411764706</v>
      </c>
      <c r="F88" s="140">
        <v>0.15038</v>
      </c>
    </row>
    <row r="89" spans="1:6" ht="15.75">
      <c r="A89" s="53">
        <v>6913</v>
      </c>
      <c r="B89" s="53" t="s">
        <v>144</v>
      </c>
      <c r="C89" s="57">
        <f>'[2]THUYETMINH17'!$K$65</f>
        <v>21000000</v>
      </c>
      <c r="D89" s="144">
        <v>5315000</v>
      </c>
      <c r="E89" s="140">
        <f t="shared" si="1"/>
        <v>0.2530952380952381</v>
      </c>
      <c r="F89" s="140">
        <v>1</v>
      </c>
    </row>
    <row r="90" spans="1:6" ht="15.75">
      <c r="A90" s="53">
        <v>6921</v>
      </c>
      <c r="B90" s="53" t="s">
        <v>145</v>
      </c>
      <c r="C90" s="57">
        <f>'[2]THUYETMINH17'!$K$66</f>
        <v>20000000</v>
      </c>
      <c r="D90" s="144"/>
      <c r="E90" s="140">
        <f t="shared" si="1"/>
        <v>0</v>
      </c>
      <c r="F90" s="140">
        <v>0.42672</v>
      </c>
    </row>
    <row r="91" spans="1:6" ht="25.5">
      <c r="A91" s="53">
        <v>6949</v>
      </c>
      <c r="B91" s="62" t="s">
        <v>223</v>
      </c>
      <c r="C91" s="57">
        <f>'[2]THUYETMINH17'!$K$67</f>
        <v>49029800</v>
      </c>
      <c r="D91" s="144">
        <v>95897000</v>
      </c>
      <c r="E91" s="140">
        <f t="shared" si="1"/>
        <v>1.9558921309081416</v>
      </c>
      <c r="F91" s="140">
        <v>0.09204</v>
      </c>
    </row>
    <row r="92" spans="1:6" ht="28.5" customHeight="1">
      <c r="A92" s="85">
        <v>6950</v>
      </c>
      <c r="B92" s="85" t="s">
        <v>243</v>
      </c>
      <c r="C92" s="85">
        <f>C93</f>
        <v>5000000</v>
      </c>
      <c r="D92" s="57">
        <f>D93</f>
        <v>0</v>
      </c>
      <c r="E92" s="57">
        <f>E93</f>
        <v>0</v>
      </c>
      <c r="F92" s="139">
        <v>0.35</v>
      </c>
    </row>
    <row r="93" spans="1:6" ht="15.75">
      <c r="A93" s="53">
        <v>6999</v>
      </c>
      <c r="B93" s="62" t="s">
        <v>246</v>
      </c>
      <c r="C93" s="57">
        <f>'[2]THUYETMINH17'!$K$69</f>
        <v>5000000</v>
      </c>
      <c r="D93" s="140"/>
      <c r="E93" s="140"/>
      <c r="F93" s="140">
        <v>0.35</v>
      </c>
    </row>
    <row r="94" spans="1:6" ht="15.75">
      <c r="A94" s="85">
        <v>7000</v>
      </c>
      <c r="B94" s="85" t="s">
        <v>146</v>
      </c>
      <c r="C94" s="134">
        <f>SUM(C95:C97)</f>
        <v>142730000</v>
      </c>
      <c r="D94" s="134">
        <f>SUM(D95:D97)</f>
        <v>13401000</v>
      </c>
      <c r="E94" s="139">
        <f>(D94/C94)</f>
        <v>0.09389056260071464</v>
      </c>
      <c r="F94" s="139">
        <v>0.20816</v>
      </c>
    </row>
    <row r="95" spans="1:6" ht="15.75">
      <c r="A95" s="53">
        <v>7001</v>
      </c>
      <c r="B95" s="53" t="s">
        <v>147</v>
      </c>
      <c r="C95" s="57">
        <f>'[2]THUYETMINH17'!$K$71+'[2]THUYETMINH17'!$K$72+'[2]THUYETMINH17'!$K$73</f>
        <v>41000000</v>
      </c>
      <c r="D95" s="54">
        <v>8501000</v>
      </c>
      <c r="E95" s="140">
        <f>(D95/C95)</f>
        <v>0.20734146341463414</v>
      </c>
      <c r="F95" s="140">
        <v>0.65704</v>
      </c>
    </row>
    <row r="96" spans="1:6" ht="15.75">
      <c r="A96" s="53">
        <v>7004</v>
      </c>
      <c r="B96" s="53" t="s">
        <v>148</v>
      </c>
      <c r="C96" s="57">
        <f>'[2]THUYETMINH17'!$K$74</f>
        <v>2730000</v>
      </c>
      <c r="D96" s="54"/>
      <c r="E96" s="140">
        <f>(D96/C96)</f>
        <v>0</v>
      </c>
      <c r="F96" s="140">
        <v>0</v>
      </c>
    </row>
    <row r="97" spans="1:8" ht="15.75">
      <c r="A97" s="58">
        <v>7049</v>
      </c>
      <c r="B97" s="53" t="s">
        <v>149</v>
      </c>
      <c r="C97" s="57">
        <f>'[2]THUYETMINH17'!$K$75+'[2]THUYETMINH17'!$K$76+'[2]THUYETMINH17'!$K$77+'[2]THUYETMINH17'!$K$78</f>
        <v>99000000</v>
      </c>
      <c r="D97" s="57">
        <f>900000+2000000+2000000</f>
        <v>4900000</v>
      </c>
      <c r="E97" s="140">
        <f>(D97/C97)</f>
        <v>0.049494949494949494</v>
      </c>
      <c r="F97" s="140">
        <v>0.17958</v>
      </c>
      <c r="G97" s="56">
        <v>1584000</v>
      </c>
      <c r="H97" s="187">
        <f>D97+G97</f>
        <v>6484000</v>
      </c>
    </row>
    <row r="98" spans="1:8" ht="15.75">
      <c r="A98" s="85">
        <v>7750</v>
      </c>
      <c r="B98" s="85" t="s">
        <v>140</v>
      </c>
      <c r="C98" s="134">
        <f>SUM(C99:C103)</f>
        <v>371716000</v>
      </c>
      <c r="D98" s="134">
        <f>SUM(D99:D103)</f>
        <v>91662000</v>
      </c>
      <c r="E98" s="139">
        <f>SUM(E99:E103)</f>
        <v>1.296770305097323</v>
      </c>
      <c r="F98" s="134">
        <f>SUM(F99:F103)</f>
        <v>0</v>
      </c>
      <c r="G98" s="56">
        <v>163263000</v>
      </c>
      <c r="H98" s="187">
        <f aca="true" t="shared" si="2" ref="H98:H103">D98+G98</f>
        <v>254925000</v>
      </c>
    </row>
    <row r="99" spans="1:8" ht="15.75">
      <c r="A99" s="155">
        <v>7049</v>
      </c>
      <c r="B99" s="153" t="s">
        <v>255</v>
      </c>
      <c r="C99" s="154">
        <f>'[2]THUYETMINH17'!$K$80</f>
        <v>80000000</v>
      </c>
      <c r="D99" s="57">
        <f>15480000+1517000+2840000+680000+2440000+5656000+10898000+4217000+2808000+4190000+2565000+2826000-6475000</f>
        <v>49642000</v>
      </c>
      <c r="E99" s="140">
        <f aca="true" t="shared" si="3" ref="E99:E112">(D99/C99)</f>
        <v>0.620525</v>
      </c>
      <c r="F99" s="140">
        <v>0</v>
      </c>
      <c r="G99" s="187">
        <v>18407000</v>
      </c>
      <c r="H99" s="187">
        <f t="shared" si="2"/>
        <v>68049000</v>
      </c>
    </row>
    <row r="100" spans="1:8" ht="15.75">
      <c r="A100" s="155">
        <v>7049</v>
      </c>
      <c r="B100" s="153" t="s">
        <v>256</v>
      </c>
      <c r="C100" s="154">
        <f>'[2]THUYETMINH17'!$K$81</f>
        <v>70076000</v>
      </c>
      <c r="D100" s="57">
        <f>370000+770000+1400000+32340000</f>
        <v>34880000</v>
      </c>
      <c r="E100" s="140">
        <f t="shared" si="3"/>
        <v>0.4977453050973229</v>
      </c>
      <c r="F100" s="140">
        <v>0</v>
      </c>
      <c r="G100" s="56">
        <v>6750000</v>
      </c>
      <c r="H100" s="187">
        <f t="shared" si="2"/>
        <v>41630000</v>
      </c>
    </row>
    <row r="101" spans="1:8" ht="15.75">
      <c r="A101" s="155">
        <v>7764</v>
      </c>
      <c r="B101" s="153" t="s">
        <v>247</v>
      </c>
      <c r="C101" s="154">
        <f>'[2]THUYETMINH17'!$K$82</f>
        <v>50000000</v>
      </c>
      <c r="D101" s="139"/>
      <c r="E101" s="140">
        <f t="shared" si="3"/>
        <v>0</v>
      </c>
      <c r="F101" s="140">
        <v>0</v>
      </c>
      <c r="H101" s="187">
        <f t="shared" si="2"/>
        <v>0</v>
      </c>
    </row>
    <row r="102" spans="1:8" ht="15.75">
      <c r="A102" s="58">
        <v>7799</v>
      </c>
      <c r="B102" s="63" t="s">
        <v>209</v>
      </c>
      <c r="C102" s="57">
        <f>'[2]THUYETMINH17'!$K$83</f>
        <v>131640000</v>
      </c>
      <c r="D102" s="57"/>
      <c r="E102" s="140">
        <f t="shared" si="3"/>
        <v>0</v>
      </c>
      <c r="F102" s="140">
        <v>0</v>
      </c>
      <c r="G102" s="56">
        <v>131640000</v>
      </c>
      <c r="H102" s="187">
        <f t="shared" si="2"/>
        <v>131640000</v>
      </c>
    </row>
    <row r="103" spans="1:8" ht="15.75">
      <c r="A103" s="58">
        <v>7799</v>
      </c>
      <c r="B103" s="63" t="s">
        <v>149</v>
      </c>
      <c r="C103" s="57">
        <f>'[2]THUYETMINH17'!$K$84</f>
        <v>40000000</v>
      </c>
      <c r="D103" s="57">
        <v>7140000</v>
      </c>
      <c r="E103" s="140">
        <f t="shared" si="3"/>
        <v>0.1785</v>
      </c>
      <c r="F103" s="140">
        <v>0</v>
      </c>
      <c r="G103" s="56">
        <v>6466000</v>
      </c>
      <c r="H103" s="187">
        <f t="shared" si="2"/>
        <v>13606000</v>
      </c>
    </row>
    <row r="104" spans="1:6" ht="15.75" hidden="1">
      <c r="A104" s="58">
        <v>7756</v>
      </c>
      <c r="B104" s="63" t="s">
        <v>208</v>
      </c>
      <c r="C104" s="57"/>
      <c r="D104" s="139"/>
      <c r="E104" s="140" t="e">
        <f t="shared" si="3"/>
        <v>#DIV/0!</v>
      </c>
      <c r="F104" s="139"/>
    </row>
    <row r="105" spans="1:6" ht="15.75" hidden="1">
      <c r="A105" s="58">
        <v>7757</v>
      </c>
      <c r="B105" s="63" t="s">
        <v>244</v>
      </c>
      <c r="C105" s="57"/>
      <c r="D105" s="140">
        <v>0</v>
      </c>
      <c r="E105" s="140" t="e">
        <f t="shared" si="3"/>
        <v>#DIV/0!</v>
      </c>
      <c r="F105" s="140">
        <v>0</v>
      </c>
    </row>
    <row r="106" spans="1:6" ht="15.75" hidden="1">
      <c r="A106" s="58">
        <v>7764</v>
      </c>
      <c r="B106" s="63" t="s">
        <v>247</v>
      </c>
      <c r="C106" s="57"/>
      <c r="D106" s="140">
        <v>0</v>
      </c>
      <c r="E106" s="140" t="e">
        <f t="shared" si="3"/>
        <v>#DIV/0!</v>
      </c>
      <c r="F106" s="140">
        <v>0</v>
      </c>
    </row>
    <row r="107" spans="1:6" ht="15.75" hidden="1">
      <c r="A107" s="58">
        <v>7799</v>
      </c>
      <c r="B107" s="63" t="s">
        <v>149</v>
      </c>
      <c r="C107" s="57"/>
      <c r="D107" s="140">
        <v>0</v>
      </c>
      <c r="E107" s="140" t="e">
        <f t="shared" si="3"/>
        <v>#DIV/0!</v>
      </c>
      <c r="F107" s="140">
        <v>0</v>
      </c>
    </row>
    <row r="108" spans="1:6" ht="15.75" hidden="1">
      <c r="A108" s="58">
        <v>7799</v>
      </c>
      <c r="B108" s="63" t="s">
        <v>209</v>
      </c>
      <c r="C108" s="57"/>
      <c r="D108" s="140">
        <v>0</v>
      </c>
      <c r="E108" s="140" t="e">
        <f t="shared" si="3"/>
        <v>#DIV/0!</v>
      </c>
      <c r="F108" s="140">
        <v>0</v>
      </c>
    </row>
    <row r="109" spans="1:6" ht="15.75" hidden="1">
      <c r="A109" s="88">
        <v>9000</v>
      </c>
      <c r="B109" s="89" t="s">
        <v>150</v>
      </c>
      <c r="C109" s="134">
        <f>C110</f>
        <v>0</v>
      </c>
      <c r="D109" s="134">
        <f>D110</f>
        <v>0</v>
      </c>
      <c r="E109" s="140" t="e">
        <f t="shared" si="3"/>
        <v>#DIV/0!</v>
      </c>
      <c r="F109" s="139">
        <v>0</v>
      </c>
    </row>
    <row r="110" spans="1:6" ht="15.75" hidden="1">
      <c r="A110" s="64">
        <v>9003</v>
      </c>
      <c r="B110" s="62" t="s">
        <v>151</v>
      </c>
      <c r="C110" s="57"/>
      <c r="D110" s="147"/>
      <c r="E110" s="140" t="e">
        <f t="shared" si="3"/>
        <v>#DIV/0!</v>
      </c>
      <c r="F110" s="140">
        <v>0</v>
      </c>
    </row>
    <row r="111" spans="1:6" ht="15.75" hidden="1">
      <c r="A111" s="90">
        <v>9050</v>
      </c>
      <c r="B111" s="91" t="s">
        <v>207</v>
      </c>
      <c r="C111" s="134">
        <f>C112</f>
        <v>0</v>
      </c>
      <c r="D111" s="134">
        <f>D112</f>
        <v>0</v>
      </c>
      <c r="E111" s="140" t="e">
        <f t="shared" si="3"/>
        <v>#DIV/0!</v>
      </c>
      <c r="F111" s="139">
        <v>0</v>
      </c>
    </row>
    <row r="112" spans="1:6" ht="15.75" hidden="1">
      <c r="A112" s="64">
        <v>9099</v>
      </c>
      <c r="B112" s="62" t="s">
        <v>197</v>
      </c>
      <c r="C112" s="57"/>
      <c r="D112" s="144"/>
      <c r="E112" s="140" t="e">
        <f t="shared" si="3"/>
        <v>#DIV/0!</v>
      </c>
      <c r="F112" s="140">
        <v>0</v>
      </c>
    </row>
    <row r="113" spans="1:6" s="70" customFormat="1" ht="27">
      <c r="A113" s="126">
        <v>1.2</v>
      </c>
      <c r="B113" s="127" t="s">
        <v>37</v>
      </c>
      <c r="C113" s="135">
        <f>C114+C116+C120+C126+C128+C130</f>
        <v>1302825000</v>
      </c>
      <c r="D113" s="135">
        <f>D114+D116+D120+D126+D128+D130</f>
        <v>180373328</v>
      </c>
      <c r="E113" s="139">
        <f>(D113/C113)</f>
        <v>0.13844785600521942</v>
      </c>
      <c r="F113" s="139">
        <v>0.06521</v>
      </c>
    </row>
    <row r="114" spans="1:6" s="70" customFormat="1" ht="15.75">
      <c r="A114" s="76">
        <v>6757</v>
      </c>
      <c r="B114" s="77" t="s">
        <v>210</v>
      </c>
      <c r="C114" s="135">
        <f>C115</f>
        <v>66283932</v>
      </c>
      <c r="D114" s="135">
        <f>D115</f>
        <v>16570983</v>
      </c>
      <c r="E114" s="141">
        <f>E115</f>
        <v>0.25</v>
      </c>
      <c r="F114" s="139">
        <v>0.24788</v>
      </c>
    </row>
    <row r="115" spans="1:6" s="70" customFormat="1" ht="15.75">
      <c r="A115" s="53">
        <f>'[2]THUYETMINH17'!$A$88</f>
        <v>6757</v>
      </c>
      <c r="B115" s="53" t="s">
        <v>211</v>
      </c>
      <c r="C115" s="57">
        <f>'[2]THUYETMINH17'!$K$88</f>
        <v>66283932</v>
      </c>
      <c r="D115" s="148">
        <v>16570983</v>
      </c>
      <c r="E115" s="140">
        <f>(D115/C115)</f>
        <v>0.25</v>
      </c>
      <c r="F115" s="140">
        <v>0.24788</v>
      </c>
    </row>
    <row r="116" spans="1:6" ht="15.75">
      <c r="A116" s="92">
        <v>6100</v>
      </c>
      <c r="B116" s="93" t="s">
        <v>112</v>
      </c>
      <c r="C116" s="136">
        <f>SUM(C117:C119)</f>
        <v>554619136</v>
      </c>
      <c r="D116" s="136">
        <f>SUM(D117:D119)</f>
        <v>139602845</v>
      </c>
      <c r="E116" s="142">
        <f>(D116/C116)</f>
        <v>0.25170939107301193</v>
      </c>
      <c r="F116" s="139">
        <v>0.04412</v>
      </c>
    </row>
    <row r="117" spans="1:6" ht="15.75">
      <c r="A117" s="53">
        <v>6103</v>
      </c>
      <c r="B117" s="53" t="s">
        <v>224</v>
      </c>
      <c r="C117" s="57">
        <f>'[2]THUYETMINH17'!$K$90</f>
        <v>204619136</v>
      </c>
      <c r="D117" s="57">
        <v>7939680</v>
      </c>
      <c r="E117" s="140">
        <f>(D117/C117)</f>
        <v>0.038802235974645105</v>
      </c>
      <c r="F117" s="140">
        <v>0.31585</v>
      </c>
    </row>
    <row r="118" spans="1:6" ht="15.75">
      <c r="A118" s="53">
        <v>6105</v>
      </c>
      <c r="B118" s="53" t="s">
        <v>225</v>
      </c>
      <c r="C118" s="57">
        <f>'[2]THUYETMINH17'!$K$91</f>
        <v>303198583</v>
      </c>
      <c r="D118" s="145">
        <v>122663165</v>
      </c>
      <c r="E118" s="140">
        <f>(D118/C118)</f>
        <v>0.40456378056357867</v>
      </c>
      <c r="F118" s="140">
        <v>0</v>
      </c>
    </row>
    <row r="119" spans="1:6" ht="15.75">
      <c r="A119" s="149">
        <v>6419</v>
      </c>
      <c r="B119" s="149" t="s">
        <v>245</v>
      </c>
      <c r="C119" s="57">
        <f>'[2]THUYETMINH17'!$K$92</f>
        <v>46801417</v>
      </c>
      <c r="D119" s="150">
        <v>9000000</v>
      </c>
      <c r="E119" s="140">
        <f>(D119/C119)</f>
        <v>0.19230186983441122</v>
      </c>
      <c r="F119" s="140">
        <v>0</v>
      </c>
    </row>
    <row r="120" spans="1:6" ht="15.75">
      <c r="A120" s="94">
        <v>6400</v>
      </c>
      <c r="B120" s="95" t="s">
        <v>152</v>
      </c>
      <c r="C120" s="136">
        <f>SUM(C121:C125)</f>
        <v>131678000</v>
      </c>
      <c r="D120" s="136">
        <f>SUM(D121:D125)</f>
        <v>18199500</v>
      </c>
      <c r="E120" s="142">
        <f>SUM(E121:E125)</f>
        <v>0.8526464345885391</v>
      </c>
      <c r="F120" s="139">
        <v>0.2502</v>
      </c>
    </row>
    <row r="121" spans="1:6" ht="15.75">
      <c r="A121" s="149">
        <v>6449</v>
      </c>
      <c r="B121" s="53" t="s">
        <v>248</v>
      </c>
      <c r="C121" s="57">
        <f>'[2]THUYETMINH17'!$K$95</f>
        <v>21600000</v>
      </c>
      <c r="D121" s="144">
        <f>1800000*3</f>
        <v>5400000</v>
      </c>
      <c r="E121" s="140">
        <f>(D121/C121)</f>
        <v>0.25</v>
      </c>
      <c r="F121" s="140">
        <v>0.25</v>
      </c>
    </row>
    <row r="122" spans="1:6" ht="15.75">
      <c r="A122" s="149">
        <v>6449</v>
      </c>
      <c r="B122" s="53" t="s">
        <v>249</v>
      </c>
      <c r="C122" s="57">
        <f>'[2]THUYETMINH17'!$K$96</f>
        <v>12000000</v>
      </c>
      <c r="D122" s="144">
        <v>3000000</v>
      </c>
      <c r="E122" s="140">
        <f>(D122/C122)</f>
        <v>0.25</v>
      </c>
      <c r="F122" s="140">
        <v>0.25</v>
      </c>
    </row>
    <row r="123" spans="1:6" ht="15.75">
      <c r="A123" s="149">
        <v>6449</v>
      </c>
      <c r="B123" s="53" t="s">
        <v>250</v>
      </c>
      <c r="C123" s="57">
        <f>'[2]THUYETMINH17'!$K$97</f>
        <v>1668000</v>
      </c>
      <c r="D123" s="144">
        <f>3*139000</f>
        <v>417000</v>
      </c>
      <c r="E123" s="140">
        <f>(D123/C123)</f>
        <v>0.25</v>
      </c>
      <c r="F123" s="140">
        <v>0.25</v>
      </c>
    </row>
    <row r="124" spans="1:6" ht="15.75">
      <c r="A124" s="149">
        <v>6449</v>
      </c>
      <c r="B124" s="53" t="s">
        <v>251</v>
      </c>
      <c r="C124" s="57">
        <f>'[2]THUYETMINH17'!$K$98</f>
        <v>91406000</v>
      </c>
      <c r="D124" s="144">
        <f>3*3127500</f>
        <v>9382500</v>
      </c>
      <c r="E124" s="140">
        <f>(D124/C124)</f>
        <v>0.10264643458853905</v>
      </c>
      <c r="F124" s="140">
        <v>0.10265</v>
      </c>
    </row>
    <row r="125" spans="1:6" ht="15.75">
      <c r="A125" s="149">
        <v>6449</v>
      </c>
      <c r="B125" s="53" t="s">
        <v>252</v>
      </c>
      <c r="C125" s="57">
        <f>'[2]THUYETMINH17'!$K$99</f>
        <v>5004000</v>
      </c>
      <c r="D125" s="144"/>
      <c r="E125" s="140">
        <f>(D125/C125)</f>
        <v>0</v>
      </c>
      <c r="F125" s="140"/>
    </row>
    <row r="126" spans="1:6" s="151" customFormat="1" ht="12.75">
      <c r="A126" s="151" t="s">
        <v>253</v>
      </c>
      <c r="C126" s="152">
        <f>C127</f>
        <v>240000000</v>
      </c>
      <c r="D126" s="152">
        <f>D127</f>
        <v>0</v>
      </c>
      <c r="E126" s="152">
        <f>E127</f>
        <v>0</v>
      </c>
      <c r="F126" s="195"/>
    </row>
    <row r="127" spans="1:6" ht="15.75">
      <c r="A127" s="149">
        <v>6954</v>
      </c>
      <c r="B127" s="53" t="s">
        <v>242</v>
      </c>
      <c r="C127" s="57">
        <f>'[2]THUYETMINH17'!$K$113</f>
        <v>240000000</v>
      </c>
      <c r="D127" s="144"/>
      <c r="E127" s="140"/>
      <c r="F127" s="140"/>
    </row>
    <row r="128" spans="1:6" ht="15.75">
      <c r="A128" s="92">
        <v>7000</v>
      </c>
      <c r="B128" s="92" t="s">
        <v>153</v>
      </c>
      <c r="C128" s="136">
        <f>SUM(C129:C129)</f>
        <v>1800000</v>
      </c>
      <c r="D128" s="142">
        <v>0</v>
      </c>
      <c r="E128" s="142">
        <f aca="true" t="shared" si="4" ref="E128:E165">(D128/C128)</f>
        <v>0</v>
      </c>
      <c r="F128" s="139">
        <v>0</v>
      </c>
    </row>
    <row r="129" spans="1:6" ht="15.75">
      <c r="A129" s="53">
        <v>7004</v>
      </c>
      <c r="B129" s="53" t="s">
        <v>154</v>
      </c>
      <c r="C129" s="57">
        <f>'[2]THUYETMINH17'!$K$101</f>
        <v>1800000</v>
      </c>
      <c r="D129" s="140">
        <v>0</v>
      </c>
      <c r="E129" s="140">
        <f t="shared" si="4"/>
        <v>0</v>
      </c>
      <c r="F129" s="140">
        <v>0</v>
      </c>
    </row>
    <row r="130" spans="1:6" ht="15.75">
      <c r="A130" s="92">
        <v>7750</v>
      </c>
      <c r="B130" s="92" t="s">
        <v>140</v>
      </c>
      <c r="C130" s="136">
        <f>SUM(C131:C137)</f>
        <v>308443932</v>
      </c>
      <c r="D130" s="136">
        <f>SUM(D131:D137)</f>
        <v>6000000</v>
      </c>
      <c r="E130" s="142">
        <f t="shared" si="4"/>
        <v>0.019452481885751605</v>
      </c>
      <c r="F130" s="139">
        <v>0.09588</v>
      </c>
    </row>
    <row r="131" spans="1:6" ht="15.75">
      <c r="A131" s="72">
        <v>7757</v>
      </c>
      <c r="B131" s="78" t="s">
        <v>212</v>
      </c>
      <c r="C131" s="57">
        <f>'[2]THUYETMINH17'!$K$111</f>
        <v>50000000</v>
      </c>
      <c r="D131" s="140">
        <v>0</v>
      </c>
      <c r="E131" s="140">
        <f t="shared" si="4"/>
        <v>0</v>
      </c>
      <c r="F131" s="140">
        <v>0</v>
      </c>
    </row>
    <row r="132" spans="1:6" ht="21.75" customHeight="1">
      <c r="A132" s="53">
        <v>7799</v>
      </c>
      <c r="B132" s="53" t="s">
        <v>213</v>
      </c>
      <c r="C132" s="57">
        <f>'[2]THUYETMINH17'!$K$103</f>
        <v>10600000</v>
      </c>
      <c r="D132" s="140">
        <v>0</v>
      </c>
      <c r="E132" s="140">
        <f t="shared" si="4"/>
        <v>0</v>
      </c>
      <c r="F132" s="140">
        <v>0</v>
      </c>
    </row>
    <row r="133" spans="1:6" ht="21.75" customHeight="1">
      <c r="A133" s="53">
        <v>7799</v>
      </c>
      <c r="B133" s="53" t="s">
        <v>214</v>
      </c>
      <c r="C133" s="57">
        <f>'[2]THUYETMINH17'!$K$104</f>
        <v>31343932</v>
      </c>
      <c r="D133" s="140">
        <v>0</v>
      </c>
      <c r="E133" s="140">
        <f t="shared" si="4"/>
        <v>0</v>
      </c>
      <c r="F133" s="140">
        <v>0</v>
      </c>
    </row>
    <row r="134" spans="1:6" ht="21.75" customHeight="1">
      <c r="A134" s="53">
        <v>7799</v>
      </c>
      <c r="B134" s="53" t="s">
        <v>215</v>
      </c>
      <c r="C134" s="57">
        <f>'[2]THUYETMINH17'!$K$107</f>
        <v>22500000</v>
      </c>
      <c r="D134" s="144">
        <v>6000000</v>
      </c>
      <c r="E134" s="140">
        <f t="shared" si="4"/>
        <v>0.26666666666666666</v>
      </c>
      <c r="F134" s="140">
        <v>0</v>
      </c>
    </row>
    <row r="135" spans="1:6" ht="21.75" customHeight="1">
      <c r="A135" s="53">
        <v>7799</v>
      </c>
      <c r="B135" s="79" t="s">
        <v>156</v>
      </c>
      <c r="C135" s="57">
        <f>'[2]THUYETMINH17'!$K$109</f>
        <v>106000000</v>
      </c>
      <c r="D135" s="57"/>
      <c r="E135" s="140">
        <f t="shared" si="4"/>
        <v>0</v>
      </c>
      <c r="F135" s="140">
        <v>0.7560756075607561</v>
      </c>
    </row>
    <row r="136" spans="1:6" ht="21.75" customHeight="1">
      <c r="A136" s="53">
        <v>7799</v>
      </c>
      <c r="B136" s="79" t="s">
        <v>257</v>
      </c>
      <c r="C136" s="57">
        <f>'[2]THUYETMINH17'!$K$108</f>
        <v>83500000</v>
      </c>
      <c r="D136" s="57">
        <v>0</v>
      </c>
      <c r="E136" s="140">
        <f t="shared" si="4"/>
        <v>0</v>
      </c>
      <c r="F136" s="140">
        <v>0</v>
      </c>
    </row>
    <row r="137" spans="1:6" ht="21.75" customHeight="1">
      <c r="A137" s="53">
        <v>7799</v>
      </c>
      <c r="B137" s="79" t="s">
        <v>216</v>
      </c>
      <c r="C137" s="57">
        <f>'[2]THUYETMINH17'!$K$105</f>
        <v>4500000</v>
      </c>
      <c r="D137" s="140">
        <v>0</v>
      </c>
      <c r="E137" s="140">
        <f t="shared" si="4"/>
        <v>0</v>
      </c>
      <c r="F137" s="140">
        <v>0</v>
      </c>
    </row>
    <row r="138" spans="1:6" ht="21.75" customHeight="1" hidden="1">
      <c r="A138" s="55">
        <v>4</v>
      </c>
      <c r="B138" s="59" t="s">
        <v>45</v>
      </c>
      <c r="C138" s="65"/>
      <c r="D138" s="65"/>
      <c r="E138" s="143" t="e">
        <f t="shared" si="4"/>
        <v>#DIV/0!</v>
      </c>
      <c r="F138" s="139"/>
    </row>
    <row r="139" spans="1:6" ht="21.75" customHeight="1" hidden="1">
      <c r="A139" s="55">
        <v>4.1</v>
      </c>
      <c r="B139" s="59" t="s">
        <v>67</v>
      </c>
      <c r="C139" s="65"/>
      <c r="D139" s="65"/>
      <c r="E139" s="143" t="e">
        <f t="shared" si="4"/>
        <v>#DIV/0!</v>
      </c>
      <c r="F139" s="139"/>
    </row>
    <row r="140" spans="1:6" ht="21.75" customHeight="1" hidden="1">
      <c r="A140" s="55">
        <v>4.2</v>
      </c>
      <c r="B140" s="59" t="s">
        <v>43</v>
      </c>
      <c r="C140" s="65"/>
      <c r="D140" s="65"/>
      <c r="E140" s="143" t="e">
        <f t="shared" si="4"/>
        <v>#DIV/0!</v>
      </c>
      <c r="F140" s="139"/>
    </row>
    <row r="141" spans="1:6" ht="21.75" customHeight="1" hidden="1">
      <c r="A141" s="55">
        <v>5</v>
      </c>
      <c r="B141" s="59" t="s">
        <v>46</v>
      </c>
      <c r="C141" s="65"/>
      <c r="D141" s="65"/>
      <c r="E141" s="143" t="e">
        <f t="shared" si="4"/>
        <v>#DIV/0!</v>
      </c>
      <c r="F141" s="139"/>
    </row>
    <row r="142" spans="1:6" ht="21.75" customHeight="1" hidden="1">
      <c r="A142" s="55">
        <v>5.1</v>
      </c>
      <c r="B142" s="59" t="s">
        <v>67</v>
      </c>
      <c r="C142" s="65"/>
      <c r="D142" s="65"/>
      <c r="E142" s="143" t="e">
        <f t="shared" si="4"/>
        <v>#DIV/0!</v>
      </c>
      <c r="F142" s="139"/>
    </row>
    <row r="143" spans="1:6" ht="21.75" customHeight="1" hidden="1">
      <c r="A143" s="55">
        <v>5.2</v>
      </c>
      <c r="B143" s="59" t="s">
        <v>43</v>
      </c>
      <c r="C143" s="65"/>
      <c r="D143" s="65"/>
      <c r="E143" s="143" t="e">
        <f t="shared" si="4"/>
        <v>#DIV/0!</v>
      </c>
      <c r="F143" s="139"/>
    </row>
    <row r="144" spans="1:6" ht="21.75" customHeight="1" hidden="1">
      <c r="A144" s="55">
        <v>6</v>
      </c>
      <c r="B144" s="59" t="s">
        <v>47</v>
      </c>
      <c r="C144" s="65"/>
      <c r="D144" s="65"/>
      <c r="E144" s="143" t="e">
        <f t="shared" si="4"/>
        <v>#DIV/0!</v>
      </c>
      <c r="F144" s="139"/>
    </row>
    <row r="145" spans="1:6" ht="21.75" customHeight="1" hidden="1">
      <c r="A145" s="55">
        <v>6.1</v>
      </c>
      <c r="B145" s="59" t="s">
        <v>67</v>
      </c>
      <c r="C145" s="65"/>
      <c r="D145" s="65"/>
      <c r="E145" s="143" t="e">
        <f t="shared" si="4"/>
        <v>#DIV/0!</v>
      </c>
      <c r="F145" s="139"/>
    </row>
    <row r="146" spans="1:6" ht="21.75" customHeight="1" hidden="1">
      <c r="A146" s="55">
        <v>6.2</v>
      </c>
      <c r="B146" s="59" t="s">
        <v>43</v>
      </c>
      <c r="C146" s="65"/>
      <c r="D146" s="65"/>
      <c r="E146" s="143" t="e">
        <f t="shared" si="4"/>
        <v>#DIV/0!</v>
      </c>
      <c r="F146" s="139"/>
    </row>
    <row r="147" spans="1:6" ht="21.75" customHeight="1" hidden="1">
      <c r="A147" s="55">
        <v>7</v>
      </c>
      <c r="B147" s="59" t="s">
        <v>48</v>
      </c>
      <c r="C147" s="65"/>
      <c r="D147" s="65"/>
      <c r="E147" s="143" t="e">
        <f t="shared" si="4"/>
        <v>#DIV/0!</v>
      </c>
      <c r="F147" s="139"/>
    </row>
    <row r="148" spans="1:6" ht="21.75" customHeight="1" hidden="1">
      <c r="A148" s="55">
        <v>7.1</v>
      </c>
      <c r="B148" s="59" t="s">
        <v>67</v>
      </c>
      <c r="C148" s="65"/>
      <c r="D148" s="65"/>
      <c r="E148" s="143" t="e">
        <f t="shared" si="4"/>
        <v>#DIV/0!</v>
      </c>
      <c r="F148" s="139"/>
    </row>
    <row r="149" spans="1:6" ht="21.75" customHeight="1" hidden="1">
      <c r="A149" s="55">
        <v>7.2</v>
      </c>
      <c r="B149" s="59" t="s">
        <v>43</v>
      </c>
      <c r="C149" s="65"/>
      <c r="D149" s="65"/>
      <c r="E149" s="143" t="e">
        <f t="shared" si="4"/>
        <v>#DIV/0!</v>
      </c>
      <c r="F149" s="139"/>
    </row>
    <row r="150" spans="1:6" ht="21.75" customHeight="1" hidden="1">
      <c r="A150" s="55">
        <v>8</v>
      </c>
      <c r="B150" s="59" t="s">
        <v>49</v>
      </c>
      <c r="C150" s="65"/>
      <c r="D150" s="65"/>
      <c r="E150" s="143" t="e">
        <f t="shared" si="4"/>
        <v>#DIV/0!</v>
      </c>
      <c r="F150" s="139"/>
    </row>
    <row r="151" spans="1:6" ht="21.75" customHeight="1" hidden="1">
      <c r="A151" s="55">
        <v>8.1</v>
      </c>
      <c r="B151" s="59" t="s">
        <v>67</v>
      </c>
      <c r="C151" s="65"/>
      <c r="D151" s="65"/>
      <c r="E151" s="143" t="e">
        <f t="shared" si="4"/>
        <v>#DIV/0!</v>
      </c>
      <c r="F151" s="139"/>
    </row>
    <row r="152" spans="1:6" ht="21.75" customHeight="1" hidden="1">
      <c r="A152" s="55">
        <v>8.2</v>
      </c>
      <c r="B152" s="59" t="s">
        <v>43</v>
      </c>
      <c r="C152" s="65"/>
      <c r="D152" s="65"/>
      <c r="E152" s="143" t="e">
        <f t="shared" si="4"/>
        <v>#DIV/0!</v>
      </c>
      <c r="F152" s="139"/>
    </row>
    <row r="153" spans="1:6" ht="21.75" customHeight="1" hidden="1">
      <c r="A153" s="55">
        <v>9</v>
      </c>
      <c r="B153" s="59" t="s">
        <v>50</v>
      </c>
      <c r="C153" s="65"/>
      <c r="D153" s="65"/>
      <c r="E153" s="143" t="e">
        <f t="shared" si="4"/>
        <v>#DIV/0!</v>
      </c>
      <c r="F153" s="139"/>
    </row>
    <row r="154" spans="1:6" ht="21.75" customHeight="1" hidden="1">
      <c r="A154" s="55">
        <v>9.1</v>
      </c>
      <c r="B154" s="59" t="s">
        <v>67</v>
      </c>
      <c r="C154" s="65"/>
      <c r="D154" s="65"/>
      <c r="E154" s="143" t="e">
        <f t="shared" si="4"/>
        <v>#DIV/0!</v>
      </c>
      <c r="F154" s="139"/>
    </row>
    <row r="155" spans="1:6" ht="21.75" customHeight="1" hidden="1">
      <c r="A155" s="55">
        <v>9.2</v>
      </c>
      <c r="B155" s="59" t="s">
        <v>43</v>
      </c>
      <c r="C155" s="65"/>
      <c r="D155" s="65"/>
      <c r="E155" s="143" t="e">
        <f t="shared" si="4"/>
        <v>#DIV/0!</v>
      </c>
      <c r="F155" s="139"/>
    </row>
    <row r="156" spans="1:6" ht="21.75" customHeight="1" hidden="1">
      <c r="A156" s="55">
        <v>10</v>
      </c>
      <c r="B156" s="59" t="s">
        <v>51</v>
      </c>
      <c r="C156" s="65"/>
      <c r="D156" s="65"/>
      <c r="E156" s="143" t="e">
        <f t="shared" si="4"/>
        <v>#DIV/0!</v>
      </c>
      <c r="F156" s="139"/>
    </row>
    <row r="157" spans="1:6" ht="21.75" customHeight="1" hidden="1">
      <c r="A157" s="55">
        <v>10.1</v>
      </c>
      <c r="B157" s="59" t="s">
        <v>67</v>
      </c>
      <c r="C157" s="65"/>
      <c r="D157" s="65"/>
      <c r="E157" s="143" t="e">
        <f t="shared" si="4"/>
        <v>#DIV/0!</v>
      </c>
      <c r="F157" s="139"/>
    </row>
    <row r="158" spans="1:6" ht="21.75" customHeight="1" hidden="1">
      <c r="A158" s="55">
        <v>10.2</v>
      </c>
      <c r="B158" s="59" t="s">
        <v>43</v>
      </c>
      <c r="C158" s="65"/>
      <c r="D158" s="65"/>
      <c r="E158" s="143" t="e">
        <f t="shared" si="4"/>
        <v>#DIV/0!</v>
      </c>
      <c r="F158" s="139"/>
    </row>
    <row r="159" spans="1:6" ht="21.75" customHeight="1" hidden="1">
      <c r="A159" s="55">
        <v>11</v>
      </c>
      <c r="B159" s="59" t="s">
        <v>52</v>
      </c>
      <c r="C159" s="65"/>
      <c r="D159" s="65"/>
      <c r="E159" s="143" t="e">
        <f t="shared" si="4"/>
        <v>#DIV/0!</v>
      </c>
      <c r="F159" s="139"/>
    </row>
    <row r="160" spans="1:6" ht="21.75" customHeight="1" hidden="1">
      <c r="A160" s="55">
        <v>1</v>
      </c>
      <c r="B160" s="59" t="s">
        <v>53</v>
      </c>
      <c r="C160" s="65"/>
      <c r="D160" s="65"/>
      <c r="E160" s="143" t="e">
        <f t="shared" si="4"/>
        <v>#DIV/0!</v>
      </c>
      <c r="F160" s="139"/>
    </row>
    <row r="161" spans="1:6" ht="21.75" customHeight="1" hidden="1">
      <c r="A161" s="55"/>
      <c r="B161" s="66" t="s">
        <v>54</v>
      </c>
      <c r="C161" s="65"/>
      <c r="D161" s="65"/>
      <c r="E161" s="143" t="e">
        <f t="shared" si="4"/>
        <v>#DIV/0!</v>
      </c>
      <c r="F161" s="139"/>
    </row>
    <row r="162" spans="1:6" ht="21.75" customHeight="1" hidden="1">
      <c r="A162" s="55">
        <v>2</v>
      </c>
      <c r="B162" s="59" t="s">
        <v>52</v>
      </c>
      <c r="C162" s="65"/>
      <c r="D162" s="65"/>
      <c r="E162" s="143" t="e">
        <f t="shared" si="4"/>
        <v>#DIV/0!</v>
      </c>
      <c r="F162" s="139"/>
    </row>
    <row r="163" spans="1:6" ht="21.75" customHeight="1" hidden="1">
      <c r="A163" s="55"/>
      <c r="B163" s="66" t="s">
        <v>55</v>
      </c>
      <c r="C163" s="65"/>
      <c r="D163" s="65"/>
      <c r="E163" s="143" t="e">
        <f t="shared" si="4"/>
        <v>#DIV/0!</v>
      </c>
      <c r="F163" s="139"/>
    </row>
    <row r="164" spans="1:6" ht="21.75" customHeight="1" hidden="1">
      <c r="A164" s="67"/>
      <c r="B164" s="53" t="s">
        <v>203</v>
      </c>
      <c r="C164" s="57"/>
      <c r="D164" s="57"/>
      <c r="E164" s="140" t="e">
        <f t="shared" si="4"/>
        <v>#DIV/0!</v>
      </c>
      <c r="F164" s="139"/>
    </row>
    <row r="165" spans="1:6" ht="21.75" customHeight="1" hidden="1">
      <c r="A165" s="67"/>
      <c r="B165" s="53" t="s">
        <v>204</v>
      </c>
      <c r="C165" s="57"/>
      <c r="D165" s="57"/>
      <c r="E165" s="140" t="e">
        <f t="shared" si="4"/>
        <v>#DIV/0!</v>
      </c>
      <c r="F165" s="139"/>
    </row>
    <row r="166" spans="4:6" ht="21.75" customHeight="1">
      <c r="D166" s="210" t="s">
        <v>297</v>
      </c>
      <c r="E166" s="210"/>
      <c r="F166" s="210"/>
    </row>
    <row r="167" spans="4:6" ht="21.75" customHeight="1">
      <c r="D167" s="206" t="s">
        <v>90</v>
      </c>
      <c r="E167" s="206"/>
      <c r="F167" s="206"/>
    </row>
    <row r="168" ht="21.75" customHeight="1"/>
    <row r="169" ht="21.75" customHeight="1"/>
    <row r="170" ht="21.75" customHeight="1"/>
    <row r="171" ht="21.75" customHeight="1"/>
    <row r="172" spans="4:6" ht="21.75" customHeight="1">
      <c r="D172" s="207" t="s">
        <v>200</v>
      </c>
      <c r="E172" s="207"/>
      <c r="F172" s="207"/>
    </row>
    <row r="173" ht="21.75" customHeight="1"/>
  </sheetData>
  <sheetProtection/>
  <mergeCells count="15">
    <mergeCell ref="D166:F166"/>
    <mergeCell ref="D167:F167"/>
    <mergeCell ref="D172:F172"/>
    <mergeCell ref="A7:F7"/>
    <mergeCell ref="A8:A9"/>
    <mergeCell ref="B8:B9"/>
    <mergeCell ref="C8:C9"/>
    <mergeCell ref="D8:D9"/>
    <mergeCell ref="E8:F8"/>
    <mergeCell ref="A1:F1"/>
    <mergeCell ref="A2:F2"/>
    <mergeCell ref="A3:F3"/>
    <mergeCell ref="A4:F4"/>
    <mergeCell ref="A5:F5"/>
    <mergeCell ref="A6:F6"/>
  </mergeCells>
  <printOptions/>
  <pageMargins left="0.36" right="0" top="0.58" bottom="0.36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72"/>
  <sheetViews>
    <sheetView zoomScalePageLayoutView="0" workbookViewId="0" topLeftCell="A119">
      <selection activeCell="C136" sqref="C136"/>
    </sheetView>
  </sheetViews>
  <sheetFormatPr defaultColWidth="16.25390625" defaultRowHeight="15.75"/>
  <cols>
    <col min="1" max="1" width="9.375" style="56" customWidth="1"/>
    <col min="2" max="2" width="21.25390625" style="56" customWidth="1"/>
    <col min="3" max="3" width="14.00390625" style="137" customWidth="1"/>
    <col min="4" max="4" width="16.25390625" style="137" customWidth="1"/>
    <col min="5" max="5" width="14.875" style="137" customWidth="1"/>
    <col min="6" max="6" width="16.25390625" style="137" customWidth="1"/>
    <col min="7" max="16384" width="16.25390625" style="56" customWidth="1"/>
  </cols>
  <sheetData>
    <row r="1" spans="1:6" ht="15.75">
      <c r="A1" s="211" t="s">
        <v>81</v>
      </c>
      <c r="B1" s="211"/>
      <c r="C1" s="211"/>
      <c r="D1" s="211"/>
      <c r="E1" s="211"/>
      <c r="F1" s="211"/>
    </row>
    <row r="2" spans="1:6" ht="18.75">
      <c r="A2" s="212" t="s">
        <v>205</v>
      </c>
      <c r="B2" s="212"/>
      <c r="C2" s="212"/>
      <c r="D2" s="212"/>
      <c r="E2" s="212"/>
      <c r="F2" s="212"/>
    </row>
    <row r="3" spans="1:6" ht="18.75">
      <c r="A3" s="212" t="s">
        <v>26</v>
      </c>
      <c r="B3" s="212"/>
      <c r="C3" s="212"/>
      <c r="D3" s="212"/>
      <c r="E3" s="212"/>
      <c r="F3" s="212"/>
    </row>
    <row r="4" spans="1:6" ht="39.75" customHeight="1">
      <c r="A4" s="206" t="s">
        <v>295</v>
      </c>
      <c r="B4" s="206"/>
      <c r="C4" s="206"/>
      <c r="D4" s="206"/>
      <c r="E4" s="206"/>
      <c r="F4" s="206"/>
    </row>
    <row r="5" spans="1:6" ht="24.75" customHeight="1">
      <c r="A5" s="210" t="s">
        <v>260</v>
      </c>
      <c r="B5" s="210"/>
      <c r="C5" s="210"/>
      <c r="D5" s="210"/>
      <c r="E5" s="210"/>
      <c r="F5" s="210"/>
    </row>
    <row r="6" spans="1:6" ht="18.75">
      <c r="A6" s="214" t="s">
        <v>82</v>
      </c>
      <c r="B6" s="214"/>
      <c r="C6" s="214"/>
      <c r="D6" s="214"/>
      <c r="E6" s="214"/>
      <c r="F6" s="214"/>
    </row>
    <row r="7" spans="1:6" ht="18.75">
      <c r="A7" s="215" t="s">
        <v>162</v>
      </c>
      <c r="B7" s="215"/>
      <c r="C7" s="215"/>
      <c r="D7" s="215"/>
      <c r="E7" s="215"/>
      <c r="F7" s="215"/>
    </row>
    <row r="8" spans="1:6" ht="15.75">
      <c r="A8" s="208" t="s">
        <v>27</v>
      </c>
      <c r="B8" s="208" t="s">
        <v>28</v>
      </c>
      <c r="C8" s="209" t="s">
        <v>84</v>
      </c>
      <c r="D8" s="209" t="s">
        <v>296</v>
      </c>
      <c r="E8" s="208" t="s">
        <v>85</v>
      </c>
      <c r="F8" s="208"/>
    </row>
    <row r="9" spans="1:6" ht="15.75">
      <c r="A9" s="208"/>
      <c r="B9" s="208"/>
      <c r="C9" s="209"/>
      <c r="D9" s="209"/>
      <c r="E9" s="128" t="s">
        <v>86</v>
      </c>
      <c r="F9" s="128" t="s">
        <v>87</v>
      </c>
    </row>
    <row r="10" spans="1:6" ht="15.75" hidden="1">
      <c r="A10" s="55">
        <v>1</v>
      </c>
      <c r="B10" s="59" t="s">
        <v>57</v>
      </c>
      <c r="C10" s="65"/>
      <c r="D10" s="65"/>
      <c r="E10" s="65"/>
      <c r="F10" s="65"/>
    </row>
    <row r="11" spans="1:6" ht="15.75" hidden="1">
      <c r="A11" s="55">
        <v>1.1</v>
      </c>
      <c r="B11" s="59" t="s">
        <v>58</v>
      </c>
      <c r="C11" s="65"/>
      <c r="D11" s="65"/>
      <c r="E11" s="65"/>
      <c r="F11" s="65"/>
    </row>
    <row r="12" spans="1:6" ht="15.75" hidden="1">
      <c r="A12" s="55"/>
      <c r="B12" s="59" t="s">
        <v>59</v>
      </c>
      <c r="C12" s="65"/>
      <c r="D12" s="65"/>
      <c r="E12" s="65"/>
      <c r="F12" s="65"/>
    </row>
    <row r="13" spans="1:6" ht="15.75" hidden="1">
      <c r="A13" s="55"/>
      <c r="B13" s="59" t="s">
        <v>60</v>
      </c>
      <c r="C13" s="65"/>
      <c r="D13" s="65"/>
      <c r="E13" s="65"/>
      <c r="F13" s="65"/>
    </row>
    <row r="14" spans="1:6" ht="15.75" hidden="1">
      <c r="A14" s="55"/>
      <c r="B14" s="59" t="s">
        <v>88</v>
      </c>
      <c r="C14" s="65"/>
      <c r="D14" s="65"/>
      <c r="E14" s="65"/>
      <c r="F14" s="65"/>
    </row>
    <row r="15" spans="1:6" ht="15.75" hidden="1">
      <c r="A15" s="55">
        <v>1.2</v>
      </c>
      <c r="B15" s="59" t="s">
        <v>61</v>
      </c>
      <c r="C15" s="65"/>
      <c r="D15" s="65"/>
      <c r="E15" s="65"/>
      <c r="F15" s="65"/>
    </row>
    <row r="16" spans="1:6" ht="15.75" hidden="1">
      <c r="A16" s="55"/>
      <c r="B16" s="59" t="s">
        <v>62</v>
      </c>
      <c r="C16" s="65"/>
      <c r="D16" s="65"/>
      <c r="E16" s="65"/>
      <c r="F16" s="65"/>
    </row>
    <row r="17" spans="1:6" ht="15.75" hidden="1">
      <c r="A17" s="55"/>
      <c r="B17" s="59" t="s">
        <v>63</v>
      </c>
      <c r="C17" s="65"/>
      <c r="D17" s="65"/>
      <c r="E17" s="65"/>
      <c r="F17" s="65"/>
    </row>
    <row r="18" spans="1:6" ht="15.75" hidden="1">
      <c r="A18" s="55"/>
      <c r="B18" s="59" t="s">
        <v>88</v>
      </c>
      <c r="C18" s="65"/>
      <c r="D18" s="65"/>
      <c r="E18" s="65"/>
      <c r="F18" s="65"/>
    </row>
    <row r="19" spans="1:6" ht="25.5" hidden="1">
      <c r="A19" s="55">
        <v>2</v>
      </c>
      <c r="B19" s="59" t="s">
        <v>64</v>
      </c>
      <c r="C19" s="65"/>
      <c r="D19" s="65"/>
      <c r="E19" s="65"/>
      <c r="F19" s="65"/>
    </row>
    <row r="20" spans="1:6" ht="15.75" hidden="1">
      <c r="A20" s="55">
        <v>2.1</v>
      </c>
      <c r="B20" s="59" t="s">
        <v>89</v>
      </c>
      <c r="C20" s="65"/>
      <c r="D20" s="65"/>
      <c r="E20" s="65"/>
      <c r="F20" s="65"/>
    </row>
    <row r="21" spans="1:6" ht="25.5" hidden="1">
      <c r="A21" s="55" t="s">
        <v>66</v>
      </c>
      <c r="B21" s="59" t="s">
        <v>67</v>
      </c>
      <c r="C21" s="65"/>
      <c r="D21" s="65"/>
      <c r="E21" s="65"/>
      <c r="F21" s="65"/>
    </row>
    <row r="22" spans="1:6" ht="25.5" hidden="1">
      <c r="A22" s="55" t="s">
        <v>68</v>
      </c>
      <c r="B22" s="59" t="s">
        <v>43</v>
      </c>
      <c r="C22" s="65"/>
      <c r="D22" s="65"/>
      <c r="E22" s="65"/>
      <c r="F22" s="65"/>
    </row>
    <row r="23" spans="1:6" ht="15.75" hidden="1">
      <c r="A23" s="55">
        <v>2.2</v>
      </c>
      <c r="B23" s="59" t="s">
        <v>36</v>
      </c>
      <c r="C23" s="65"/>
      <c r="D23" s="65"/>
      <c r="E23" s="65"/>
      <c r="F23" s="65"/>
    </row>
    <row r="24" spans="1:6" ht="25.5" hidden="1">
      <c r="A24" s="55" t="s">
        <v>66</v>
      </c>
      <c r="B24" s="59" t="s">
        <v>69</v>
      </c>
      <c r="C24" s="65"/>
      <c r="D24" s="65"/>
      <c r="E24" s="65"/>
      <c r="F24" s="65"/>
    </row>
    <row r="25" spans="1:6" ht="25.5" hidden="1">
      <c r="A25" s="55" t="s">
        <v>68</v>
      </c>
      <c r="B25" s="59" t="s">
        <v>37</v>
      </c>
      <c r="C25" s="65"/>
      <c r="D25" s="65"/>
      <c r="E25" s="65"/>
      <c r="F25" s="65"/>
    </row>
    <row r="26" spans="1:6" ht="15.75" hidden="1">
      <c r="A26" s="55">
        <v>3</v>
      </c>
      <c r="B26" s="59" t="s">
        <v>70</v>
      </c>
      <c r="C26" s="65"/>
      <c r="D26" s="65"/>
      <c r="E26" s="65"/>
      <c r="F26" s="65"/>
    </row>
    <row r="27" spans="1:6" ht="15.75" hidden="1">
      <c r="A27" s="55">
        <v>3.1</v>
      </c>
      <c r="B27" s="59" t="s">
        <v>58</v>
      </c>
      <c r="C27" s="65"/>
      <c r="D27" s="65"/>
      <c r="E27" s="65"/>
      <c r="F27" s="65"/>
    </row>
    <row r="28" spans="1:6" ht="15.75" hidden="1">
      <c r="A28" s="55"/>
      <c r="B28" s="59" t="s">
        <v>59</v>
      </c>
      <c r="C28" s="65"/>
      <c r="D28" s="65"/>
      <c r="E28" s="65"/>
      <c r="F28" s="65"/>
    </row>
    <row r="29" spans="1:6" ht="15.75" hidden="1">
      <c r="A29" s="55"/>
      <c r="B29" s="59" t="s">
        <v>60</v>
      </c>
      <c r="C29" s="65"/>
      <c r="D29" s="65"/>
      <c r="E29" s="65"/>
      <c r="F29" s="65"/>
    </row>
    <row r="30" spans="1:6" ht="15.75" hidden="1">
      <c r="A30" s="55"/>
      <c r="B30" s="59" t="s">
        <v>88</v>
      </c>
      <c r="C30" s="65"/>
      <c r="D30" s="65"/>
      <c r="E30" s="65"/>
      <c r="F30" s="65"/>
    </row>
    <row r="31" spans="1:6" ht="15.75" hidden="1">
      <c r="A31" s="55">
        <v>3.2</v>
      </c>
      <c r="B31" s="59" t="s">
        <v>61</v>
      </c>
      <c r="C31" s="65"/>
      <c r="D31" s="65"/>
      <c r="E31" s="65"/>
      <c r="F31" s="65"/>
    </row>
    <row r="32" spans="1:6" ht="15.75" hidden="1">
      <c r="A32" s="55"/>
      <c r="B32" s="59" t="s">
        <v>62</v>
      </c>
      <c r="C32" s="65"/>
      <c r="D32" s="65"/>
      <c r="E32" s="65"/>
      <c r="F32" s="65"/>
    </row>
    <row r="33" spans="1:6" ht="15.75" hidden="1">
      <c r="A33" s="55"/>
      <c r="B33" s="59" t="s">
        <v>63</v>
      </c>
      <c r="C33" s="65"/>
      <c r="D33" s="65"/>
      <c r="E33" s="65"/>
      <c r="F33" s="65"/>
    </row>
    <row r="34" spans="1:6" ht="15.75" hidden="1">
      <c r="A34" s="55"/>
      <c r="B34" s="59" t="s">
        <v>88</v>
      </c>
      <c r="C34" s="65"/>
      <c r="D34" s="65"/>
      <c r="E34" s="65"/>
      <c r="F34" s="65"/>
    </row>
    <row r="35" spans="1:6" ht="25.5">
      <c r="A35" s="55" t="s">
        <v>4</v>
      </c>
      <c r="B35" s="59" t="s">
        <v>71</v>
      </c>
      <c r="C35" s="129">
        <f>C36</f>
        <v>8600832000.494</v>
      </c>
      <c r="D35" s="129">
        <f>D36</f>
        <v>3848278790</v>
      </c>
      <c r="E35" s="138">
        <f>D35/C35</f>
        <v>0.4474309915341875</v>
      </c>
      <c r="F35" s="138">
        <v>0.42236</v>
      </c>
    </row>
    <row r="36" spans="1:6" s="68" customFormat="1" ht="25.5">
      <c r="A36" s="55">
        <v>1</v>
      </c>
      <c r="B36" s="59" t="s">
        <v>44</v>
      </c>
      <c r="C36" s="129">
        <f>C37+C113</f>
        <v>8600832000.494</v>
      </c>
      <c r="D36" s="129">
        <f>D37+D113+D102</f>
        <v>3848278790</v>
      </c>
      <c r="E36" s="138">
        <f aca="true" t="shared" si="0" ref="E36:E82">(D36/C36)</f>
        <v>0.4474309915341875</v>
      </c>
      <c r="F36" s="138">
        <f>F35</f>
        <v>0.42236</v>
      </c>
    </row>
    <row r="37" spans="1:6" ht="25.5">
      <c r="A37" s="55">
        <v>1.1</v>
      </c>
      <c r="B37" s="59" t="s">
        <v>69</v>
      </c>
      <c r="C37" s="129">
        <f>C38+C42+C44+C51+C54+C59+C61+C65+C69+C73+C76+C82+C85+C92+C94+C98+C109+C111</f>
        <v>7298007000.4939995</v>
      </c>
      <c r="D37" s="129">
        <f>D38+D42+D44+D51+D54+D59+D61+D65+D69+D73+D76+D82+D85+D94+D98+D109+D111-D102+16000000+426800+6750375</f>
        <v>3387555299</v>
      </c>
      <c r="E37" s="138">
        <f t="shared" si="0"/>
        <v>0.46417539730651086</v>
      </c>
      <c r="F37" s="138">
        <v>0.43952</v>
      </c>
    </row>
    <row r="38" spans="1:6" s="69" customFormat="1" ht="15.75">
      <c r="A38" s="85">
        <v>6000</v>
      </c>
      <c r="B38" s="85" t="s">
        <v>112</v>
      </c>
      <c r="C38" s="130">
        <f>SUM(C39:C41)</f>
        <v>3022733000.4</v>
      </c>
      <c r="D38" s="130">
        <f>SUM(D39:D41)</f>
        <v>1409704684</v>
      </c>
      <c r="E38" s="139">
        <f t="shared" si="0"/>
        <v>0.4663675831816614</v>
      </c>
      <c r="F38" s="139">
        <v>0.48855</v>
      </c>
    </row>
    <row r="39" spans="1:6" ht="15.75">
      <c r="A39" s="53">
        <v>6001</v>
      </c>
      <c r="B39" s="53" t="s">
        <v>104</v>
      </c>
      <c r="C39" s="131">
        <f>'[2]THUYETMINH17'!$K$6</f>
        <v>1823457600</v>
      </c>
      <c r="D39" s="144">
        <v>862168361</v>
      </c>
      <c r="E39" s="140">
        <f>(D39/C39)</f>
        <v>0.4728206244005893</v>
      </c>
      <c r="F39" s="191">
        <v>0.48976</v>
      </c>
    </row>
    <row r="40" spans="1:6" ht="15.75">
      <c r="A40" s="53">
        <v>6003</v>
      </c>
      <c r="B40" s="53" t="s">
        <v>105</v>
      </c>
      <c r="C40" s="131">
        <f>'[2]THUYETMINH17'!$K$7</f>
        <v>1199275400.4</v>
      </c>
      <c r="D40" s="144">
        <v>547536323</v>
      </c>
      <c r="E40" s="140">
        <f t="shared" si="0"/>
        <v>0.45655595271726374</v>
      </c>
      <c r="F40" s="191">
        <v>0.48665</v>
      </c>
    </row>
    <row r="41" spans="1:6" ht="15.75">
      <c r="A41" s="53">
        <v>6004</v>
      </c>
      <c r="B41" s="53" t="s">
        <v>106</v>
      </c>
      <c r="C41" s="131"/>
      <c r="D41" s="144"/>
      <c r="E41" s="140" t="e">
        <f t="shared" si="0"/>
        <v>#DIV/0!</v>
      </c>
      <c r="F41" s="188">
        <v>0</v>
      </c>
    </row>
    <row r="42" spans="1:6" ht="28.5" customHeight="1">
      <c r="A42" s="85">
        <v>6757</v>
      </c>
      <c r="B42" s="86" t="s">
        <v>217</v>
      </c>
      <c r="C42" s="132">
        <f>C43</f>
        <v>123895200</v>
      </c>
      <c r="D42" s="132">
        <f>D43</f>
        <v>65022800</v>
      </c>
      <c r="E42" s="139">
        <f t="shared" si="0"/>
        <v>0.524820977729565</v>
      </c>
      <c r="F42" s="139">
        <v>0.49575</v>
      </c>
    </row>
    <row r="43" spans="1:6" ht="22.5" customHeight="1">
      <c r="A43" s="53">
        <f>'[2]THUYETMINH17'!$B$9</f>
        <v>6757</v>
      </c>
      <c r="B43" s="53" t="s">
        <v>107</v>
      </c>
      <c r="C43" s="131">
        <f>'[2]THUYETMINH17'!$K$9</f>
        <v>123895200</v>
      </c>
      <c r="D43" s="145">
        <v>65022800</v>
      </c>
      <c r="E43" s="140">
        <f t="shared" si="0"/>
        <v>0.524820977729565</v>
      </c>
      <c r="F43" s="140">
        <v>0.49575</v>
      </c>
    </row>
    <row r="44" spans="1:6" ht="15.75">
      <c r="A44" s="85">
        <v>6100</v>
      </c>
      <c r="B44" s="85" t="s">
        <v>113</v>
      </c>
      <c r="C44" s="130">
        <f>SUM(C45:C50)</f>
        <v>2107821000</v>
      </c>
      <c r="D44" s="130">
        <f>SUM(D45:D50)</f>
        <v>994233581</v>
      </c>
      <c r="E44" s="139">
        <f t="shared" si="0"/>
        <v>0.4716878620148485</v>
      </c>
      <c r="F44" s="139">
        <v>0.52798</v>
      </c>
    </row>
    <row r="45" spans="1:6" ht="15.75">
      <c r="A45" s="53">
        <v>6101</v>
      </c>
      <c r="B45" s="53" t="s">
        <v>108</v>
      </c>
      <c r="C45" s="131">
        <f>'[2]THUYETMINH17'!$K$12</f>
        <v>70883000</v>
      </c>
      <c r="D45" s="144">
        <v>33359000</v>
      </c>
      <c r="E45" s="140">
        <f t="shared" si="0"/>
        <v>0.4706206001438991</v>
      </c>
      <c r="F45" s="140">
        <v>0.48141</v>
      </c>
    </row>
    <row r="46" spans="1:6" ht="15.75">
      <c r="A46" s="53">
        <v>6102</v>
      </c>
      <c r="B46" s="53" t="s">
        <v>171</v>
      </c>
      <c r="C46" s="131">
        <f>'[2]THUYETMINH17'!$K$14</f>
        <v>88404000</v>
      </c>
      <c r="D46" s="144">
        <v>40281000</v>
      </c>
      <c r="E46" s="140">
        <f t="shared" si="0"/>
        <v>0.4556468033120673</v>
      </c>
      <c r="F46" s="140">
        <v>0.49031</v>
      </c>
    </row>
    <row r="47" spans="1:6" ht="15.75">
      <c r="A47" s="53">
        <v>6112</v>
      </c>
      <c r="B47" s="53" t="s">
        <v>109</v>
      </c>
      <c r="C47" s="131">
        <f>'[2]THUYETMINH17'!$K$16+'[2]THUYETMINH17'!$K$17</f>
        <v>1415648000</v>
      </c>
      <c r="D47" s="144">
        <v>661633171</v>
      </c>
      <c r="E47" s="140">
        <f t="shared" si="0"/>
        <v>0.46737124694839394</v>
      </c>
      <c r="F47" s="140">
        <v>0.55117</v>
      </c>
    </row>
    <row r="48" spans="1:6" ht="15.75">
      <c r="A48" s="53">
        <v>6113</v>
      </c>
      <c r="B48" s="53" t="s">
        <v>110</v>
      </c>
      <c r="C48" s="131">
        <f>'[2]THUYETMINH17'!$K$19</f>
        <v>5004000</v>
      </c>
      <c r="D48" s="144">
        <v>2394000</v>
      </c>
      <c r="E48" s="140">
        <f t="shared" si="0"/>
        <v>0.4784172661870504</v>
      </c>
      <c r="F48" s="140">
        <v>0.48327</v>
      </c>
    </row>
    <row r="49" spans="1:6" ht="15.75">
      <c r="A49" s="53">
        <v>6115</v>
      </c>
      <c r="B49" s="53" t="s">
        <v>111</v>
      </c>
      <c r="C49" s="131">
        <f>'[2]THUYETMINH17'!$K$21</f>
        <v>522067000</v>
      </c>
      <c r="D49" s="144">
        <f>256566410-D50</f>
        <v>252151538</v>
      </c>
      <c r="E49" s="140">
        <f t="shared" si="0"/>
        <v>0.4829869307962388</v>
      </c>
      <c r="F49" s="140">
        <v>0.48634</v>
      </c>
    </row>
    <row r="50" spans="1:6" ht="15.75">
      <c r="A50" s="53">
        <v>6115</v>
      </c>
      <c r="B50" s="53" t="s">
        <v>226</v>
      </c>
      <c r="C50" s="131">
        <f>'[2]THUYETMINH17'!$K$22</f>
        <v>5815000</v>
      </c>
      <c r="D50" s="144">
        <f>2*2207436</f>
        <v>4414872</v>
      </c>
      <c r="E50" s="140">
        <f t="shared" si="0"/>
        <v>0.7592213241616509</v>
      </c>
      <c r="F50" s="140">
        <v>0.47231</v>
      </c>
    </row>
    <row r="51" spans="1:6" ht="15.75">
      <c r="A51" s="85">
        <v>6250</v>
      </c>
      <c r="B51" s="85" t="s">
        <v>114</v>
      </c>
      <c r="C51" s="130">
        <f>SUM(C52:C53)</f>
        <v>5536000</v>
      </c>
      <c r="D51" s="130">
        <f>SUM(D52:D53)</f>
        <v>1134000</v>
      </c>
      <c r="E51" s="139">
        <f t="shared" si="0"/>
        <v>0.20484104046242774</v>
      </c>
      <c r="F51" s="139">
        <v>0</v>
      </c>
    </row>
    <row r="52" spans="1:6" ht="15.75">
      <c r="A52" s="60">
        <v>6253</v>
      </c>
      <c r="B52" s="60" t="s">
        <v>115</v>
      </c>
      <c r="C52" s="131">
        <f>'[2]THUYETMINH17'!$K$24</f>
        <v>1000000</v>
      </c>
      <c r="D52" s="140">
        <v>0</v>
      </c>
      <c r="E52" s="140">
        <f t="shared" si="0"/>
        <v>0</v>
      </c>
      <c r="F52" s="140">
        <v>0</v>
      </c>
    </row>
    <row r="53" spans="1:6" ht="15.75">
      <c r="A53" s="53">
        <v>6229</v>
      </c>
      <c r="B53" s="53" t="s">
        <v>116</v>
      </c>
      <c r="C53" s="131">
        <f>'[2]THUYETMINH17'!$K$25</f>
        <v>4536000</v>
      </c>
      <c r="D53" s="145">
        <v>1134000</v>
      </c>
      <c r="E53" s="140">
        <f t="shared" si="0"/>
        <v>0.25</v>
      </c>
      <c r="F53" s="140">
        <v>0</v>
      </c>
    </row>
    <row r="54" spans="1:6" ht="15.75">
      <c r="A54" s="85">
        <v>6300</v>
      </c>
      <c r="B54" s="85" t="s">
        <v>117</v>
      </c>
      <c r="C54" s="130">
        <f>SUM(C55:C58)-30</f>
        <v>851052000.0939999</v>
      </c>
      <c r="D54" s="130">
        <f>SUM(D55:D58)</f>
        <v>398313323</v>
      </c>
      <c r="E54" s="139">
        <f t="shared" si="0"/>
        <v>0.46802466001608095</v>
      </c>
      <c r="F54" s="139">
        <v>0.50909</v>
      </c>
    </row>
    <row r="55" spans="1:6" ht="15.75">
      <c r="A55" s="53">
        <v>6301</v>
      </c>
      <c r="B55" s="53" t="s">
        <v>118</v>
      </c>
      <c r="C55" s="131">
        <f>'[2]THUYETMINH17'!$K$27</f>
        <v>633762150.0699999</v>
      </c>
      <c r="D55" s="144">
        <v>297086385</v>
      </c>
      <c r="E55" s="140">
        <f t="shared" si="0"/>
        <v>0.4687663738946644</v>
      </c>
      <c r="F55" s="140">
        <v>0.4788</v>
      </c>
    </row>
    <row r="56" spans="1:6" ht="15.75">
      <c r="A56" s="53">
        <v>6302</v>
      </c>
      <c r="B56" s="53" t="s">
        <v>119</v>
      </c>
      <c r="C56" s="131">
        <f>'[2]THUYETMINH17'!$K$28</f>
        <v>108644940.012</v>
      </c>
      <c r="D56" s="144">
        <v>50929094</v>
      </c>
      <c r="E56" s="140">
        <f t="shared" si="0"/>
        <v>0.46876636863506765</v>
      </c>
      <c r="F56" s="140">
        <v>0.47817</v>
      </c>
    </row>
    <row r="57" spans="1:6" ht="15.75">
      <c r="A57" s="53">
        <v>6303</v>
      </c>
      <c r="B57" s="53" t="s">
        <v>120</v>
      </c>
      <c r="C57" s="131">
        <f>'[2]THUYETMINH17'!$K$29</f>
        <v>72429960.008</v>
      </c>
      <c r="D57" s="144">
        <v>33954730</v>
      </c>
      <c r="E57" s="140">
        <f t="shared" si="0"/>
        <v>0.46879399072220457</v>
      </c>
      <c r="F57" s="140">
        <v>0.47904</v>
      </c>
    </row>
    <row r="58" spans="1:6" ht="15.75">
      <c r="A58" s="53">
        <v>6304</v>
      </c>
      <c r="B58" s="53" t="s">
        <v>121</v>
      </c>
      <c r="C58" s="131">
        <f>'[2]THUYETMINH17'!$K$30</f>
        <v>36214980.004</v>
      </c>
      <c r="D58" s="144">
        <v>16343114</v>
      </c>
      <c r="E58" s="140">
        <f t="shared" si="0"/>
        <v>0.45128049216635985</v>
      </c>
      <c r="F58" s="140">
        <v>0.48806</v>
      </c>
    </row>
    <row r="59" spans="1:6" ht="26.25">
      <c r="A59" s="85">
        <v>6400</v>
      </c>
      <c r="B59" s="86" t="s">
        <v>201</v>
      </c>
      <c r="C59" s="133">
        <f>SUM(C60:C60)</f>
        <v>24000000</v>
      </c>
      <c r="D59" s="133">
        <f>D60</f>
        <v>6000000</v>
      </c>
      <c r="E59" s="139">
        <f t="shared" si="0"/>
        <v>0.25</v>
      </c>
      <c r="F59" s="139">
        <v>0</v>
      </c>
    </row>
    <row r="60" spans="1:6" ht="39">
      <c r="A60" s="53">
        <v>6404</v>
      </c>
      <c r="B60" s="61" t="s">
        <v>202</v>
      </c>
      <c r="C60" s="144">
        <f>'[1]THUYETMINH17'!$K$34</f>
        <v>24000000</v>
      </c>
      <c r="D60" s="144">
        <v>6000000</v>
      </c>
      <c r="E60" s="140">
        <f t="shared" si="0"/>
        <v>0.25</v>
      </c>
      <c r="F60" s="140">
        <v>0</v>
      </c>
    </row>
    <row r="61" spans="1:6" ht="24.75" customHeight="1">
      <c r="A61" s="85">
        <v>6500</v>
      </c>
      <c r="B61" s="85" t="s">
        <v>122</v>
      </c>
      <c r="C61" s="134">
        <f>SUM(C62:C64)</f>
        <v>101901000</v>
      </c>
      <c r="D61" s="134">
        <f>SUM(D62:D64)</f>
        <v>54288700</v>
      </c>
      <c r="E61" s="139">
        <f t="shared" si="0"/>
        <v>0.5327592467198555</v>
      </c>
      <c r="F61" s="139">
        <v>0.26067</v>
      </c>
    </row>
    <row r="62" spans="1:6" ht="18" customHeight="1">
      <c r="A62" s="53">
        <v>6501</v>
      </c>
      <c r="B62" s="53" t="s">
        <v>123</v>
      </c>
      <c r="C62" s="57">
        <f>'[2]THUYETMINH17'!$K$35</f>
        <v>90000000</v>
      </c>
      <c r="D62" s="144">
        <v>36576320</v>
      </c>
      <c r="E62" s="140">
        <f t="shared" si="0"/>
        <v>0.4064035555555556</v>
      </c>
      <c r="F62" s="140">
        <v>0.47528</v>
      </c>
    </row>
    <row r="63" spans="1:6" ht="15.75">
      <c r="A63" s="71">
        <v>6502</v>
      </c>
      <c r="B63" s="53" t="s">
        <v>124</v>
      </c>
      <c r="C63" s="57">
        <f>'[2]THUYETMINH17'!$K$36</f>
        <v>9501000</v>
      </c>
      <c r="D63" s="144">
        <v>312380</v>
      </c>
      <c r="E63" s="140">
        <f t="shared" si="0"/>
        <v>0.032878644353225975</v>
      </c>
      <c r="F63" s="140">
        <v>0.4765</v>
      </c>
    </row>
    <row r="64" spans="1:6" ht="15.75">
      <c r="A64" s="72">
        <v>6504</v>
      </c>
      <c r="B64" s="73" t="s">
        <v>125</v>
      </c>
      <c r="C64" s="57">
        <f>'[2]THUYETMINH17'!$K$37</f>
        <v>2400000</v>
      </c>
      <c r="D64" s="144">
        <v>17400000</v>
      </c>
      <c r="E64" s="140">
        <f t="shared" si="0"/>
        <v>7.25</v>
      </c>
      <c r="F64" s="140">
        <v>0.5</v>
      </c>
    </row>
    <row r="65" spans="1:6" ht="15.75">
      <c r="A65" s="85">
        <v>6550</v>
      </c>
      <c r="B65" s="85" t="s">
        <v>126</v>
      </c>
      <c r="C65" s="134">
        <f>SUM(C66:C68)</f>
        <v>211409000</v>
      </c>
      <c r="D65" s="134">
        <f>SUM(D66:D68)</f>
        <v>84831500</v>
      </c>
      <c r="E65" s="139">
        <f t="shared" si="0"/>
        <v>0.4012672118973175</v>
      </c>
      <c r="F65" s="139">
        <v>0.23232</v>
      </c>
    </row>
    <row r="66" spans="1:6" ht="15.75">
      <c r="A66" s="53">
        <v>6551</v>
      </c>
      <c r="B66" s="53" t="s">
        <v>127</v>
      </c>
      <c r="C66" s="57">
        <f>'[2]THUYETMINH17'!$K$39</f>
        <v>50000000</v>
      </c>
      <c r="D66" s="146">
        <v>29380500</v>
      </c>
      <c r="E66" s="140">
        <f t="shared" si="0"/>
        <v>0.58761</v>
      </c>
      <c r="F66" s="140">
        <v>0.36924</v>
      </c>
    </row>
    <row r="67" spans="1:6" ht="15.75">
      <c r="A67" s="53">
        <v>6552</v>
      </c>
      <c r="B67" s="53" t="s">
        <v>128</v>
      </c>
      <c r="C67" s="57">
        <f>'[2]THUYETMINH17'!$K$40</f>
        <v>40000000</v>
      </c>
      <c r="D67" s="146">
        <v>10790000</v>
      </c>
      <c r="E67" s="140">
        <f t="shared" si="0"/>
        <v>0.26975</v>
      </c>
      <c r="F67" s="140">
        <v>0.34206</v>
      </c>
    </row>
    <row r="68" spans="1:6" ht="15.75">
      <c r="A68" s="53">
        <v>6599</v>
      </c>
      <c r="B68" s="53" t="s">
        <v>218</v>
      </c>
      <c r="C68" s="57">
        <f>'[2]THUYETMINH17'!$K$41+'[2]THUYETMINH17'!$K$42+'[2]THUYETMINH17'!$K$43</f>
        <v>121409000</v>
      </c>
      <c r="D68" s="146">
        <v>44661000</v>
      </c>
      <c r="E68" s="140">
        <f t="shared" si="0"/>
        <v>0.367855760281363</v>
      </c>
      <c r="F68" s="140">
        <v>0.16429</v>
      </c>
    </row>
    <row r="69" spans="1:6" ht="15.75">
      <c r="A69" s="85">
        <v>6600</v>
      </c>
      <c r="B69" s="85" t="s">
        <v>129</v>
      </c>
      <c r="C69" s="134">
        <f>SUM(C70:C72)</f>
        <v>24600000</v>
      </c>
      <c r="D69" s="134">
        <f>SUM(D70:D72)</f>
        <v>10865036</v>
      </c>
      <c r="E69" s="139">
        <f t="shared" si="0"/>
        <v>0.4416681300813008</v>
      </c>
      <c r="F69" s="139">
        <v>0.40252</v>
      </c>
    </row>
    <row r="70" spans="1:6" ht="15.75">
      <c r="A70" s="53">
        <v>6601</v>
      </c>
      <c r="B70" s="53" t="s">
        <v>130</v>
      </c>
      <c r="C70" s="57">
        <f>'[2]THUYETMINH17'!$K$45</f>
        <v>4800000</v>
      </c>
      <c r="D70" s="144">
        <v>2027036</v>
      </c>
      <c r="E70" s="140">
        <f t="shared" si="0"/>
        <v>0.42229916666666667</v>
      </c>
      <c r="F70" s="140">
        <v>0.5373</v>
      </c>
    </row>
    <row r="71" spans="1:6" ht="15.75">
      <c r="A71" s="53">
        <v>6605</v>
      </c>
      <c r="B71" s="53" t="s">
        <v>131</v>
      </c>
      <c r="C71" s="57">
        <f>'[2]THUYETMINH17'!$K$46</f>
        <v>10800000</v>
      </c>
      <c r="D71" s="144">
        <v>4488000</v>
      </c>
      <c r="E71" s="140">
        <f t="shared" si="0"/>
        <v>0.41555555555555557</v>
      </c>
      <c r="F71" s="140">
        <v>0.30681</v>
      </c>
    </row>
    <row r="72" spans="1:6" ht="15.75">
      <c r="A72" s="53">
        <v>6618</v>
      </c>
      <c r="B72" s="53" t="s">
        <v>219</v>
      </c>
      <c r="C72" s="57">
        <f>'[2]THUYETMINH17'!$K$47</f>
        <v>9000000</v>
      </c>
      <c r="D72" s="144">
        <v>4350000</v>
      </c>
      <c r="E72" s="140">
        <f t="shared" si="0"/>
        <v>0.48333333333333334</v>
      </c>
      <c r="F72" s="140">
        <v>0.5</v>
      </c>
    </row>
    <row r="73" spans="1:6" ht="15.75" hidden="1">
      <c r="A73" s="85">
        <v>6650</v>
      </c>
      <c r="B73" s="85" t="s">
        <v>132</v>
      </c>
      <c r="C73" s="134">
        <f>SUM(C74:C75)</f>
        <v>0</v>
      </c>
      <c r="D73" s="139">
        <v>0</v>
      </c>
      <c r="E73" s="139" t="e">
        <f t="shared" si="0"/>
        <v>#DIV/0!</v>
      </c>
      <c r="F73" s="139">
        <v>0</v>
      </c>
    </row>
    <row r="74" spans="1:6" ht="15.75" hidden="1">
      <c r="A74" s="74">
        <v>6657</v>
      </c>
      <c r="B74" s="75" t="s">
        <v>133</v>
      </c>
      <c r="C74" s="57"/>
      <c r="D74" s="140">
        <v>0</v>
      </c>
      <c r="E74" s="140" t="e">
        <f t="shared" si="0"/>
        <v>#DIV/0!</v>
      </c>
      <c r="F74" s="140">
        <v>0</v>
      </c>
    </row>
    <row r="75" spans="1:6" ht="15.75" hidden="1">
      <c r="A75" s="74">
        <v>6699</v>
      </c>
      <c r="B75" s="53" t="s">
        <v>134</v>
      </c>
      <c r="C75" s="57"/>
      <c r="D75" s="140">
        <v>0</v>
      </c>
      <c r="E75" s="140" t="e">
        <f t="shared" si="0"/>
        <v>#DIV/0!</v>
      </c>
      <c r="F75" s="140">
        <v>0</v>
      </c>
    </row>
    <row r="76" spans="1:6" ht="15.75">
      <c r="A76" s="85">
        <v>6700</v>
      </c>
      <c r="B76" s="85" t="s">
        <v>135</v>
      </c>
      <c r="C76" s="134">
        <f>SUM(C77:C81)</f>
        <v>135584000</v>
      </c>
      <c r="D76" s="134">
        <f>SUM(D77:D81)</f>
        <v>25892000</v>
      </c>
      <c r="E76" s="139">
        <f t="shared" si="0"/>
        <v>0.19096648572102903</v>
      </c>
      <c r="F76" s="139">
        <v>0.31873</v>
      </c>
    </row>
    <row r="77" spans="1:6" ht="15.75">
      <c r="A77" s="53">
        <v>6701</v>
      </c>
      <c r="B77" s="53" t="s">
        <v>136</v>
      </c>
      <c r="C77" s="57">
        <f>'[2]THUYETMINH17'!$K$53</f>
        <v>22984000</v>
      </c>
      <c r="D77" s="147">
        <v>1552000</v>
      </c>
      <c r="E77" s="140">
        <f t="shared" si="0"/>
        <v>0.06752523494604942</v>
      </c>
      <c r="F77" s="140">
        <v>0.21386</v>
      </c>
    </row>
    <row r="78" spans="1:6" ht="26.25" customHeight="1">
      <c r="A78" s="53">
        <v>6702</v>
      </c>
      <c r="B78" s="53" t="s">
        <v>137</v>
      </c>
      <c r="C78" s="57">
        <f>'[2]THUYETMINH17'!$K$54</f>
        <v>30600000</v>
      </c>
      <c r="D78" s="144">
        <v>4440000</v>
      </c>
      <c r="E78" s="140">
        <f t="shared" si="0"/>
        <v>0.1450980392156863</v>
      </c>
      <c r="F78" s="140">
        <v>0.14012</v>
      </c>
    </row>
    <row r="79" spans="1:6" ht="26.25" customHeight="1">
      <c r="A79" s="53">
        <v>6703</v>
      </c>
      <c r="B79" s="53" t="s">
        <v>138</v>
      </c>
      <c r="C79" s="57">
        <f>'[2]THUYETMINH17'!$K$55</f>
        <v>15000000</v>
      </c>
      <c r="D79" s="144">
        <v>2400000</v>
      </c>
      <c r="E79" s="140">
        <f t="shared" si="0"/>
        <v>0.16</v>
      </c>
      <c r="F79" s="140">
        <v>0.26066</v>
      </c>
    </row>
    <row r="80" spans="1:6" ht="15.75">
      <c r="A80" s="53">
        <v>6704</v>
      </c>
      <c r="B80" s="53" t="s">
        <v>139</v>
      </c>
      <c r="C80" s="57">
        <f>'[2]THUYETMINH17'!$K$56</f>
        <v>30000000</v>
      </c>
      <c r="D80" s="144">
        <v>17500000</v>
      </c>
      <c r="E80" s="140">
        <f t="shared" si="0"/>
        <v>0.5833333333333334</v>
      </c>
      <c r="F80" s="140">
        <v>0.5</v>
      </c>
    </row>
    <row r="81" spans="1:6" ht="15.75">
      <c r="A81" s="53">
        <v>6749</v>
      </c>
      <c r="B81" s="53" t="s">
        <v>140</v>
      </c>
      <c r="C81" s="57">
        <f>'[2]THUYETMINH17'!$K$57</f>
        <v>37000000</v>
      </c>
      <c r="D81" s="144"/>
      <c r="E81" s="140">
        <f t="shared" si="0"/>
        <v>0</v>
      </c>
      <c r="F81" s="140"/>
    </row>
    <row r="82" spans="1:6" ht="15.75">
      <c r="A82" s="85">
        <v>6750</v>
      </c>
      <c r="B82" s="85" t="s">
        <v>157</v>
      </c>
      <c r="C82" s="134">
        <f>SUM(C83:C84)</f>
        <v>16000000</v>
      </c>
      <c r="D82" s="134">
        <f>SUM(D83:D84)</f>
        <v>12475000</v>
      </c>
      <c r="E82" s="139">
        <f t="shared" si="0"/>
        <v>0.7796875</v>
      </c>
      <c r="F82" s="139">
        <v>0.14667</v>
      </c>
    </row>
    <row r="83" spans="1:6" ht="15.75">
      <c r="A83" s="53">
        <v>6751</v>
      </c>
      <c r="B83" s="53" t="s">
        <v>206</v>
      </c>
      <c r="C83" s="57">
        <f>'[2]THUYETMINH17'!$K$59</f>
        <v>6000000</v>
      </c>
      <c r="D83" s="57">
        <v>3180000</v>
      </c>
      <c r="E83" s="140"/>
      <c r="F83" s="140"/>
    </row>
    <row r="84" spans="1:6" ht="15.75">
      <c r="A84" s="53">
        <v>6799</v>
      </c>
      <c r="B84" s="53" t="s">
        <v>161</v>
      </c>
      <c r="C84" s="57">
        <f>'[2]THUYETMINH17'!$K$60</f>
        <v>10000000</v>
      </c>
      <c r="D84" s="57">
        <v>9295000</v>
      </c>
      <c r="E84" s="140">
        <f aca="true" t="shared" si="1" ref="E84:E91">(D84/C84)</f>
        <v>0.9295</v>
      </c>
      <c r="F84" s="140">
        <v>0.14667</v>
      </c>
    </row>
    <row r="85" spans="1:6" ht="15.75">
      <c r="A85" s="87">
        <v>6900</v>
      </c>
      <c r="B85" s="85" t="s">
        <v>141</v>
      </c>
      <c r="C85" s="134">
        <f>SUM(C86:C91)</f>
        <v>154029800</v>
      </c>
      <c r="D85" s="134">
        <f>SUM(D86:D91)</f>
        <v>158846500</v>
      </c>
      <c r="E85" s="139">
        <f t="shared" si="1"/>
        <v>1.0312712215428443</v>
      </c>
      <c r="F85" s="139">
        <v>0.17972</v>
      </c>
    </row>
    <row r="86" spans="1:6" ht="15.75">
      <c r="A86" s="53">
        <f>'[1]THUYETMINH17'!$A$65</f>
        <v>6905</v>
      </c>
      <c r="B86" s="53" t="str">
        <f>'[1]THUYETMINH17'!$B$65</f>
        <v>Tài sản và thiết bị chuyên dùng</v>
      </c>
      <c r="C86" s="57">
        <f>'[2]THUYETMINH17'!$K$62</f>
        <v>10000000</v>
      </c>
      <c r="D86" s="134"/>
      <c r="E86" s="140">
        <f t="shared" si="1"/>
        <v>0</v>
      </c>
      <c r="F86" s="140">
        <v>0</v>
      </c>
    </row>
    <row r="87" spans="1:6" ht="15.75">
      <c r="A87" s="53">
        <v>6907</v>
      </c>
      <c r="B87" s="53" t="s">
        <v>142</v>
      </c>
      <c r="C87" s="57">
        <f>'[2]THUYETMINH17'!$K$63</f>
        <v>20000000</v>
      </c>
      <c r="D87" s="144">
        <v>3000000</v>
      </c>
      <c r="E87" s="140">
        <f t="shared" si="1"/>
        <v>0.15</v>
      </c>
      <c r="F87" s="140">
        <v>0.6876</v>
      </c>
    </row>
    <row r="88" spans="1:6" ht="15.75">
      <c r="A88" s="53">
        <v>6912</v>
      </c>
      <c r="B88" s="53" t="s">
        <v>143</v>
      </c>
      <c r="C88" s="57">
        <f>'[2]THUYETMINH17'!$K$64</f>
        <v>34000000</v>
      </c>
      <c r="D88" s="144">
        <v>21798000</v>
      </c>
      <c r="E88" s="140">
        <f t="shared" si="1"/>
        <v>0.6411176470588236</v>
      </c>
      <c r="F88" s="140">
        <v>0.15038</v>
      </c>
    </row>
    <row r="89" spans="1:6" ht="15.75">
      <c r="A89" s="53">
        <v>6913</v>
      </c>
      <c r="B89" s="53" t="s">
        <v>144</v>
      </c>
      <c r="C89" s="57">
        <f>'[2]THUYETMINH17'!$K$65</f>
        <v>21000000</v>
      </c>
      <c r="D89" s="144">
        <v>16307000</v>
      </c>
      <c r="E89" s="140">
        <f t="shared" si="1"/>
        <v>0.7765238095238095</v>
      </c>
      <c r="F89" s="140">
        <v>1</v>
      </c>
    </row>
    <row r="90" spans="1:6" ht="15.75">
      <c r="A90" s="53">
        <v>6921</v>
      </c>
      <c r="B90" s="53" t="s">
        <v>145</v>
      </c>
      <c r="C90" s="57">
        <f>'[2]THUYETMINH17'!$K$66</f>
        <v>20000000</v>
      </c>
      <c r="D90" s="144">
        <v>3378500</v>
      </c>
      <c r="E90" s="140">
        <f t="shared" si="1"/>
        <v>0.168925</v>
      </c>
      <c r="F90" s="140">
        <v>0.42672</v>
      </c>
    </row>
    <row r="91" spans="1:6" ht="25.5">
      <c r="A91" s="53">
        <v>6949</v>
      </c>
      <c r="B91" s="62" t="s">
        <v>223</v>
      </c>
      <c r="C91" s="57">
        <f>'[2]THUYETMINH17'!$K$67</f>
        <v>49029800</v>
      </c>
      <c r="D91" s="144">
        <v>114363000</v>
      </c>
      <c r="E91" s="140">
        <f t="shared" si="1"/>
        <v>2.3325202223953596</v>
      </c>
      <c r="F91" s="140">
        <v>0.09204</v>
      </c>
    </row>
    <row r="92" spans="1:6" ht="28.5" customHeight="1">
      <c r="A92" s="85">
        <v>6950</v>
      </c>
      <c r="B92" s="85" t="s">
        <v>243</v>
      </c>
      <c r="C92" s="85">
        <f>C93</f>
        <v>5000000</v>
      </c>
      <c r="D92" s="57">
        <f>D93</f>
        <v>0</v>
      </c>
      <c r="E92" s="57">
        <f>E93</f>
        <v>0</v>
      </c>
      <c r="F92" s="139">
        <v>0.35</v>
      </c>
    </row>
    <row r="93" spans="1:6" ht="15.75">
      <c r="A93" s="53">
        <v>6999</v>
      </c>
      <c r="B93" s="62" t="s">
        <v>246</v>
      </c>
      <c r="C93" s="57">
        <f>'[2]THUYETMINH17'!$K$69</f>
        <v>5000000</v>
      </c>
      <c r="D93" s="140"/>
      <c r="E93" s="140"/>
      <c r="F93" s="140">
        <v>0.35</v>
      </c>
    </row>
    <row r="94" spans="1:6" ht="15.75">
      <c r="A94" s="85">
        <v>7000</v>
      </c>
      <c r="B94" s="85" t="s">
        <v>146</v>
      </c>
      <c r="C94" s="134">
        <f>SUM(C95:C97)</f>
        <v>142730000</v>
      </c>
      <c r="D94" s="134">
        <f>SUM(D95:D97)</f>
        <v>19486000</v>
      </c>
      <c r="E94" s="139">
        <f>(D94/C94)</f>
        <v>0.13652350592026904</v>
      </c>
      <c r="F94" s="139">
        <v>0.20816</v>
      </c>
    </row>
    <row r="95" spans="1:6" ht="15.75">
      <c r="A95" s="53">
        <v>7001</v>
      </c>
      <c r="B95" s="53" t="s">
        <v>147</v>
      </c>
      <c r="C95" s="57">
        <f>'[2]THUYETMINH17'!$K$71+'[2]THUYETMINH17'!$K$72+'[2]THUYETMINH17'!$K$73</f>
        <v>41000000</v>
      </c>
      <c r="D95" s="54">
        <v>13002000</v>
      </c>
      <c r="E95" s="140">
        <f>(D95/C95)</f>
        <v>0.3171219512195122</v>
      </c>
      <c r="F95" s="140">
        <v>0.28467</v>
      </c>
    </row>
    <row r="96" spans="1:6" ht="15.75">
      <c r="A96" s="53">
        <v>7004</v>
      </c>
      <c r="B96" s="53" t="s">
        <v>148</v>
      </c>
      <c r="C96" s="57">
        <f>'[2]THUYETMINH17'!$K$74</f>
        <v>2730000</v>
      </c>
      <c r="D96" s="54"/>
      <c r="E96" s="140">
        <f>(D96/C96)</f>
        <v>0</v>
      </c>
      <c r="F96" s="140">
        <v>0.65704</v>
      </c>
    </row>
    <row r="97" spans="1:6" ht="15.75">
      <c r="A97" s="58">
        <v>7049</v>
      </c>
      <c r="B97" s="53" t="s">
        <v>149</v>
      </c>
      <c r="C97" s="57">
        <f>'[2]THUYETMINH17'!$K$75+'[2]THUYETMINH17'!$K$76+'[2]THUYETMINH17'!$K$77+'[2]THUYETMINH17'!$K$78</f>
        <v>99000000</v>
      </c>
      <c r="D97" s="57">
        <v>6484000</v>
      </c>
      <c r="E97" s="140">
        <f>(D97/C97)</f>
        <v>0.0654949494949495</v>
      </c>
      <c r="F97" s="140">
        <v>0.17958</v>
      </c>
    </row>
    <row r="98" spans="1:7" ht="15.75">
      <c r="A98" s="85">
        <v>7750</v>
      </c>
      <c r="B98" s="85" t="s">
        <v>140</v>
      </c>
      <c r="C98" s="134">
        <f>SUM(C99:C103)</f>
        <v>371716000</v>
      </c>
      <c r="D98" s="134">
        <f>SUM(D99:D103)</f>
        <v>254925000</v>
      </c>
      <c r="E98" s="139">
        <f>SUM(E99:E103)</f>
        <v>2.784831796192705</v>
      </c>
      <c r="F98" s="139">
        <v>0.20644</v>
      </c>
      <c r="G98" s="187">
        <f>D97+D99+D100</f>
        <v>116163000</v>
      </c>
    </row>
    <row r="99" spans="1:6" ht="15.75">
      <c r="A99" s="155">
        <v>7049</v>
      </c>
      <c r="B99" s="153" t="s">
        <v>255</v>
      </c>
      <c r="C99" s="154">
        <f>'[2]THUYETMINH17'!$K$80</f>
        <v>80000000</v>
      </c>
      <c r="D99" s="57">
        <v>68049000</v>
      </c>
      <c r="E99" s="140">
        <f aca="true" t="shared" si="2" ref="E99:E112">(D99/C99)</f>
        <v>0.8506125</v>
      </c>
      <c r="F99" s="140">
        <v>0.25322</v>
      </c>
    </row>
    <row r="100" spans="1:6" ht="15.75">
      <c r="A100" s="155">
        <v>7049</v>
      </c>
      <c r="B100" s="153" t="s">
        <v>256</v>
      </c>
      <c r="C100" s="154">
        <f>'[2]THUYETMINH17'!$K$81</f>
        <v>70076000</v>
      </c>
      <c r="D100" s="57">
        <v>41630000</v>
      </c>
      <c r="E100" s="140">
        <f t="shared" si="2"/>
        <v>0.5940692961927051</v>
      </c>
      <c r="F100" s="140">
        <v>0.25</v>
      </c>
    </row>
    <row r="101" spans="1:6" ht="15.75">
      <c r="A101" s="155">
        <v>7764</v>
      </c>
      <c r="B101" s="153" t="s">
        <v>247</v>
      </c>
      <c r="C101" s="154">
        <f>'[2]THUYETMINH17'!$K$82</f>
        <v>50000000</v>
      </c>
      <c r="D101" s="139"/>
      <c r="E101" s="140">
        <f t="shared" si="2"/>
        <v>0</v>
      </c>
      <c r="F101" s="140">
        <v>0.6876</v>
      </c>
    </row>
    <row r="102" spans="1:6" ht="15.75">
      <c r="A102" s="58">
        <v>7799</v>
      </c>
      <c r="B102" s="63" t="s">
        <v>209</v>
      </c>
      <c r="C102" s="57">
        <f>'[2]THUYETMINH17'!$K$83</f>
        <v>131640000</v>
      </c>
      <c r="D102" s="57">
        <v>131640000</v>
      </c>
      <c r="E102" s="140">
        <f t="shared" si="2"/>
        <v>1</v>
      </c>
      <c r="F102" s="140">
        <v>0.15038</v>
      </c>
    </row>
    <row r="103" spans="1:6" ht="15.75">
      <c r="A103" s="58">
        <v>7799</v>
      </c>
      <c r="B103" s="63" t="s">
        <v>149</v>
      </c>
      <c r="C103" s="57">
        <f>'[2]THUYETMINH17'!$K$84</f>
        <v>40000000</v>
      </c>
      <c r="D103" s="57">
        <v>13606000</v>
      </c>
      <c r="E103" s="140">
        <f t="shared" si="2"/>
        <v>0.34015</v>
      </c>
      <c r="F103" s="140">
        <v>0</v>
      </c>
    </row>
    <row r="104" spans="1:6" ht="15.75" hidden="1">
      <c r="A104" s="58">
        <v>7756</v>
      </c>
      <c r="B104" s="63" t="s">
        <v>208</v>
      </c>
      <c r="C104" s="57"/>
      <c r="D104" s="139"/>
      <c r="E104" s="140" t="e">
        <f t="shared" si="2"/>
        <v>#DIV/0!</v>
      </c>
      <c r="F104" s="139"/>
    </row>
    <row r="105" spans="1:6" ht="15.75" hidden="1">
      <c r="A105" s="58">
        <v>7757</v>
      </c>
      <c r="B105" s="63" t="s">
        <v>244</v>
      </c>
      <c r="C105" s="57"/>
      <c r="D105" s="140">
        <v>0</v>
      </c>
      <c r="E105" s="140" t="e">
        <f t="shared" si="2"/>
        <v>#DIV/0!</v>
      </c>
      <c r="F105" s="140">
        <v>0</v>
      </c>
    </row>
    <row r="106" spans="1:6" ht="15.75" hidden="1">
      <c r="A106" s="58">
        <v>7764</v>
      </c>
      <c r="B106" s="63" t="s">
        <v>247</v>
      </c>
      <c r="C106" s="57"/>
      <c r="D106" s="140">
        <v>0</v>
      </c>
      <c r="E106" s="140" t="e">
        <f t="shared" si="2"/>
        <v>#DIV/0!</v>
      </c>
      <c r="F106" s="140">
        <v>0</v>
      </c>
    </row>
    <row r="107" spans="1:6" ht="15.75" hidden="1">
      <c r="A107" s="58">
        <v>7799</v>
      </c>
      <c r="B107" s="63" t="s">
        <v>149</v>
      </c>
      <c r="C107" s="57"/>
      <c r="D107" s="140">
        <v>0</v>
      </c>
      <c r="E107" s="140" t="e">
        <f t="shared" si="2"/>
        <v>#DIV/0!</v>
      </c>
      <c r="F107" s="140">
        <v>0</v>
      </c>
    </row>
    <row r="108" spans="1:6" ht="15.75" hidden="1">
      <c r="A108" s="58">
        <v>7799</v>
      </c>
      <c r="B108" s="63" t="s">
        <v>209</v>
      </c>
      <c r="C108" s="57"/>
      <c r="D108" s="140">
        <v>0</v>
      </c>
      <c r="E108" s="140" t="e">
        <f t="shared" si="2"/>
        <v>#DIV/0!</v>
      </c>
      <c r="F108" s="140">
        <v>0</v>
      </c>
    </row>
    <row r="109" spans="1:6" ht="15.75" hidden="1">
      <c r="A109" s="88">
        <v>9000</v>
      </c>
      <c r="B109" s="89" t="s">
        <v>150</v>
      </c>
      <c r="C109" s="134">
        <f>C110</f>
        <v>0</v>
      </c>
      <c r="D109" s="134">
        <f>D110</f>
        <v>0</v>
      </c>
      <c r="E109" s="140" t="e">
        <f t="shared" si="2"/>
        <v>#DIV/0!</v>
      </c>
      <c r="F109" s="139">
        <v>0</v>
      </c>
    </row>
    <row r="110" spans="1:6" ht="15.75" hidden="1">
      <c r="A110" s="64">
        <v>9003</v>
      </c>
      <c r="B110" s="62" t="s">
        <v>151</v>
      </c>
      <c r="C110" s="57"/>
      <c r="D110" s="147"/>
      <c r="E110" s="140" t="e">
        <f t="shared" si="2"/>
        <v>#DIV/0!</v>
      </c>
      <c r="F110" s="140">
        <v>0</v>
      </c>
    </row>
    <row r="111" spans="1:6" ht="15.75" hidden="1">
      <c r="A111" s="90">
        <v>9050</v>
      </c>
      <c r="B111" s="91" t="s">
        <v>207</v>
      </c>
      <c r="C111" s="134">
        <f>C112</f>
        <v>0</v>
      </c>
      <c r="D111" s="134">
        <f>D112</f>
        <v>0</v>
      </c>
      <c r="E111" s="140" t="e">
        <f t="shared" si="2"/>
        <v>#DIV/0!</v>
      </c>
      <c r="F111" s="139">
        <v>0</v>
      </c>
    </row>
    <row r="112" spans="1:6" ht="15.75" hidden="1">
      <c r="A112" s="64">
        <v>9099</v>
      </c>
      <c r="B112" s="62" t="s">
        <v>197</v>
      </c>
      <c r="C112" s="57"/>
      <c r="D112" s="144"/>
      <c r="E112" s="140" t="e">
        <f t="shared" si="2"/>
        <v>#DIV/0!</v>
      </c>
      <c r="F112" s="140">
        <v>0</v>
      </c>
    </row>
    <row r="113" spans="1:6" s="70" customFormat="1" ht="27">
      <c r="A113" s="126">
        <v>1.2</v>
      </c>
      <c r="B113" s="127" t="s">
        <v>37</v>
      </c>
      <c r="C113" s="135">
        <f>C114+C116+C120+C126+C128+C130</f>
        <v>1302825000</v>
      </c>
      <c r="D113" s="135">
        <f>D114+D116+D120+D126+D128+D130</f>
        <v>329083491</v>
      </c>
      <c r="E113" s="139">
        <f>(D113/C113)</f>
        <v>0.2525922445455069</v>
      </c>
      <c r="F113" s="139">
        <v>0.2502</v>
      </c>
    </row>
    <row r="114" spans="1:6" s="70" customFormat="1" ht="15.75">
      <c r="A114" s="76">
        <v>6757</v>
      </c>
      <c r="B114" s="77" t="s">
        <v>210</v>
      </c>
      <c r="C114" s="135">
        <f>C115</f>
        <v>66283932</v>
      </c>
      <c r="D114" s="135">
        <f>D115</f>
        <v>33141966</v>
      </c>
      <c r="E114" s="141">
        <f>E115</f>
        <v>0.5</v>
      </c>
      <c r="F114" s="139">
        <v>0.49575</v>
      </c>
    </row>
    <row r="115" spans="1:6" s="70" customFormat="1" ht="15.75">
      <c r="A115" s="53">
        <f>'[2]THUYETMINH17'!$A$88</f>
        <v>6757</v>
      </c>
      <c r="B115" s="53" t="s">
        <v>211</v>
      </c>
      <c r="C115" s="57">
        <f>'[2]THUYETMINH17'!$K$88</f>
        <v>66283932</v>
      </c>
      <c r="D115" s="148">
        <v>33141966</v>
      </c>
      <c r="E115" s="140">
        <f>(D115/C115)</f>
        <v>0.5</v>
      </c>
      <c r="F115" s="140">
        <v>0.49575</v>
      </c>
    </row>
    <row r="116" spans="1:6" ht="15.75">
      <c r="A116" s="92">
        <v>6100</v>
      </c>
      <c r="B116" s="93" t="s">
        <v>112</v>
      </c>
      <c r="C116" s="136">
        <f>SUM(C117:C119)</f>
        <v>554619136</v>
      </c>
      <c r="D116" s="136">
        <f>SUM(D117:D119)</f>
        <v>147542525</v>
      </c>
      <c r="E116" s="142">
        <f>(D116/C116)</f>
        <v>0.2660249447289175</v>
      </c>
      <c r="F116" s="139">
        <v>0.09482</v>
      </c>
    </row>
    <row r="117" spans="1:6" ht="15.75">
      <c r="A117" s="53">
        <v>6103</v>
      </c>
      <c r="B117" s="53" t="s">
        <v>224</v>
      </c>
      <c r="C117" s="57">
        <f>'[2]THUYETMINH17'!$K$90</f>
        <v>204619136</v>
      </c>
      <c r="D117" s="57">
        <v>15879360</v>
      </c>
      <c r="E117" s="140">
        <f>(D117/C117)</f>
        <v>0.07760447194929021</v>
      </c>
      <c r="F117" s="140">
        <v>0.67882</v>
      </c>
    </row>
    <row r="118" spans="1:6" ht="15.75">
      <c r="A118" s="53">
        <v>6105</v>
      </c>
      <c r="B118" s="53" t="s">
        <v>225</v>
      </c>
      <c r="C118" s="57">
        <f>'[2]THUYETMINH17'!$K$91</f>
        <v>303198583</v>
      </c>
      <c r="D118" s="145">
        <v>122663165</v>
      </c>
      <c r="E118" s="140">
        <f>(D118/C118)</f>
        <v>0.40456378056357867</v>
      </c>
      <c r="F118" s="140">
        <v>0</v>
      </c>
    </row>
    <row r="119" spans="1:6" ht="15.75">
      <c r="A119" s="149">
        <v>6419</v>
      </c>
      <c r="B119" s="149" t="s">
        <v>245</v>
      </c>
      <c r="C119" s="57">
        <f>'[2]THUYETMINH17'!$K$92</f>
        <v>46801417</v>
      </c>
      <c r="D119" s="150">
        <v>9000000</v>
      </c>
      <c r="E119" s="140">
        <f>(D119/C119)</f>
        <v>0.19230186983441122</v>
      </c>
      <c r="F119" s="140">
        <v>0</v>
      </c>
    </row>
    <row r="120" spans="1:6" ht="15.75">
      <c r="A120" s="94">
        <v>6400</v>
      </c>
      <c r="B120" s="95" t="s">
        <v>152</v>
      </c>
      <c r="C120" s="136">
        <f>SUM(C121:C125)</f>
        <v>131678000</v>
      </c>
      <c r="D120" s="136">
        <f>SUM(D121:D125)</f>
        <v>36399000</v>
      </c>
      <c r="E120" s="142">
        <f>SUM(E121:E125)</f>
        <v>1.7052928691770781</v>
      </c>
      <c r="F120" s="139">
        <v>0.2502</v>
      </c>
    </row>
    <row r="121" spans="1:6" ht="15.75">
      <c r="A121" s="149">
        <v>6449</v>
      </c>
      <c r="B121" s="53" t="s">
        <v>248</v>
      </c>
      <c r="C121" s="57">
        <f>'[2]THUYETMINH17'!$K$95</f>
        <v>21600000</v>
      </c>
      <c r="D121" s="144">
        <f>1800000*6</f>
        <v>10800000</v>
      </c>
      <c r="E121" s="140">
        <f>(D121/C121)</f>
        <v>0.5</v>
      </c>
      <c r="F121" s="140">
        <v>0.5</v>
      </c>
    </row>
    <row r="122" spans="1:6" ht="15.75">
      <c r="A122" s="149">
        <v>6449</v>
      </c>
      <c r="B122" s="53" t="s">
        <v>249</v>
      </c>
      <c r="C122" s="57">
        <f>'[2]THUYETMINH17'!$K$96</f>
        <v>12000000</v>
      </c>
      <c r="D122" s="144">
        <v>6000000</v>
      </c>
      <c r="E122" s="140">
        <f>(D122/C122)</f>
        <v>0.5</v>
      </c>
      <c r="F122" s="140">
        <v>0.5</v>
      </c>
    </row>
    <row r="123" spans="1:6" ht="15.75">
      <c r="A123" s="149">
        <v>6449</v>
      </c>
      <c r="B123" s="53" t="s">
        <v>250</v>
      </c>
      <c r="C123" s="57">
        <f>'[2]THUYETMINH17'!$K$97</f>
        <v>1668000</v>
      </c>
      <c r="D123" s="144">
        <f>6*139000</f>
        <v>834000</v>
      </c>
      <c r="E123" s="140">
        <f>(D123/C123)</f>
        <v>0.5</v>
      </c>
      <c r="F123" s="140">
        <v>0.5</v>
      </c>
    </row>
    <row r="124" spans="1:6" ht="15.75">
      <c r="A124" s="149">
        <v>6449</v>
      </c>
      <c r="B124" s="53" t="s">
        <v>251</v>
      </c>
      <c r="C124" s="57">
        <f>'[2]THUYETMINH17'!$K$98</f>
        <v>91406000</v>
      </c>
      <c r="D124" s="144">
        <f>6*3127500</f>
        <v>18765000</v>
      </c>
      <c r="E124" s="140">
        <f>(D124/C124)</f>
        <v>0.2052928691770781</v>
      </c>
      <c r="F124" s="140">
        <v>0.2052928691770781</v>
      </c>
    </row>
    <row r="125" spans="1:6" ht="15.75">
      <c r="A125" s="149">
        <v>6449</v>
      </c>
      <c r="B125" s="53" t="s">
        <v>252</v>
      </c>
      <c r="C125" s="57">
        <f>'[2]THUYETMINH17'!$K$99</f>
        <v>5004000</v>
      </c>
      <c r="D125" s="144"/>
      <c r="E125" s="140">
        <f>(D125/C125)</f>
        <v>0</v>
      </c>
      <c r="F125" s="140"/>
    </row>
    <row r="126" spans="1:6" s="151" customFormat="1" ht="12.75">
      <c r="A126" s="151" t="s">
        <v>253</v>
      </c>
      <c r="C126" s="152">
        <f>C127</f>
        <v>240000000</v>
      </c>
      <c r="D126" s="152">
        <f>D127</f>
        <v>0</v>
      </c>
      <c r="E126" s="152">
        <f>E127</f>
        <v>0</v>
      </c>
      <c r="F126" s="195"/>
    </row>
    <row r="127" spans="1:6" ht="15.75">
      <c r="A127" s="149">
        <v>6954</v>
      </c>
      <c r="B127" s="53" t="s">
        <v>242</v>
      </c>
      <c r="C127" s="57">
        <f>'[2]THUYETMINH17'!$K$113</f>
        <v>240000000</v>
      </c>
      <c r="D127" s="144"/>
      <c r="E127" s="140"/>
      <c r="F127" s="140"/>
    </row>
    <row r="128" spans="1:6" ht="15.75">
      <c r="A128" s="92">
        <v>7000</v>
      </c>
      <c r="B128" s="92" t="s">
        <v>153</v>
      </c>
      <c r="C128" s="136">
        <f>SUM(C129:C129)</f>
        <v>1800000</v>
      </c>
      <c r="D128" s="142">
        <v>0</v>
      </c>
      <c r="E128" s="142">
        <f aca="true" t="shared" si="3" ref="E128:E165">(D128/C128)</f>
        <v>0</v>
      </c>
      <c r="F128" s="139">
        <v>0</v>
      </c>
    </row>
    <row r="129" spans="1:6" ht="15.75">
      <c r="A129" s="53">
        <v>7004</v>
      </c>
      <c r="B129" s="53" t="s">
        <v>154</v>
      </c>
      <c r="C129" s="57">
        <f>'[2]THUYETMINH17'!$K$101</f>
        <v>1800000</v>
      </c>
      <c r="D129" s="140">
        <v>0</v>
      </c>
      <c r="E129" s="140">
        <f t="shared" si="3"/>
        <v>0</v>
      </c>
      <c r="F129" s="140">
        <v>0</v>
      </c>
    </row>
    <row r="130" spans="1:6" ht="15.75">
      <c r="A130" s="92">
        <v>7750</v>
      </c>
      <c r="B130" s="92" t="s">
        <v>140</v>
      </c>
      <c r="C130" s="136">
        <f>SUM(C131:C137)</f>
        <v>308443932</v>
      </c>
      <c r="D130" s="136">
        <f>SUM(D131:D137)</f>
        <v>112000000</v>
      </c>
      <c r="E130" s="142">
        <f t="shared" si="3"/>
        <v>0.3631129952006966</v>
      </c>
      <c r="F130" s="139">
        <v>0.09588</v>
      </c>
    </row>
    <row r="131" spans="1:6" ht="15.75">
      <c r="A131" s="72">
        <v>7757</v>
      </c>
      <c r="B131" s="78" t="s">
        <v>212</v>
      </c>
      <c r="C131" s="57">
        <f>'[2]THUYETMINH17'!$K$111</f>
        <v>50000000</v>
      </c>
      <c r="D131" s="140">
        <v>0</v>
      </c>
      <c r="E131" s="140">
        <f t="shared" si="3"/>
        <v>0</v>
      </c>
      <c r="F131" s="140">
        <v>0</v>
      </c>
    </row>
    <row r="132" spans="1:6" ht="21.75" customHeight="1">
      <c r="A132" s="53">
        <v>7799</v>
      </c>
      <c r="B132" s="53" t="s">
        <v>213</v>
      </c>
      <c r="C132" s="57">
        <f>'[2]THUYETMINH17'!$K$103</f>
        <v>10600000</v>
      </c>
      <c r="D132" s="140">
        <v>0</v>
      </c>
      <c r="E132" s="140">
        <f t="shared" si="3"/>
        <v>0</v>
      </c>
      <c r="F132" s="140">
        <v>0</v>
      </c>
    </row>
    <row r="133" spans="1:6" ht="21.75" customHeight="1">
      <c r="A133" s="53">
        <v>7799</v>
      </c>
      <c r="B133" s="53" t="s">
        <v>214</v>
      </c>
      <c r="C133" s="57">
        <f>'[2]THUYETMINH17'!$K$104</f>
        <v>31343932</v>
      </c>
      <c r="D133" s="140">
        <v>0</v>
      </c>
      <c r="E133" s="140">
        <f t="shared" si="3"/>
        <v>0</v>
      </c>
      <c r="F133" s="140">
        <v>0</v>
      </c>
    </row>
    <row r="134" spans="1:6" ht="21.75" customHeight="1">
      <c r="A134" s="53">
        <v>7799</v>
      </c>
      <c r="B134" s="53" t="s">
        <v>215</v>
      </c>
      <c r="C134" s="57">
        <f>'[2]THUYETMINH17'!$K$107</f>
        <v>22500000</v>
      </c>
      <c r="D134" s="144"/>
      <c r="E134" s="140">
        <f t="shared" si="3"/>
        <v>0</v>
      </c>
      <c r="F134" s="140">
        <v>0</v>
      </c>
    </row>
    <row r="135" spans="1:6" ht="21.75" customHeight="1">
      <c r="A135" s="53">
        <v>7799</v>
      </c>
      <c r="B135" s="79" t="s">
        <v>156</v>
      </c>
      <c r="C135" s="57">
        <f>'[2]THUYETMINH17'!$K$109</f>
        <v>106000000</v>
      </c>
      <c r="D135" s="57">
        <v>112000000</v>
      </c>
      <c r="E135" s="140">
        <f t="shared" si="3"/>
        <v>1.0566037735849056</v>
      </c>
      <c r="F135" s="140">
        <v>0.7560756075607561</v>
      </c>
    </row>
    <row r="136" spans="1:6" ht="21.75" customHeight="1">
      <c r="A136" s="53">
        <v>7799</v>
      </c>
      <c r="B136" s="79" t="s">
        <v>257</v>
      </c>
      <c r="C136" s="57">
        <f>'[2]THUYETMINH17'!$K$108</f>
        <v>83500000</v>
      </c>
      <c r="D136" s="57">
        <v>0</v>
      </c>
      <c r="E136" s="140">
        <f t="shared" si="3"/>
        <v>0</v>
      </c>
      <c r="F136" s="140">
        <v>0</v>
      </c>
    </row>
    <row r="137" spans="1:6" ht="21.75" customHeight="1">
      <c r="A137" s="53">
        <v>7799</v>
      </c>
      <c r="B137" s="79" t="s">
        <v>216</v>
      </c>
      <c r="C137" s="57">
        <f>'[2]THUYETMINH17'!$K$105</f>
        <v>4500000</v>
      </c>
      <c r="D137" s="140">
        <v>0</v>
      </c>
      <c r="E137" s="140">
        <f t="shared" si="3"/>
        <v>0</v>
      </c>
      <c r="F137" s="140">
        <v>0</v>
      </c>
    </row>
    <row r="138" spans="1:6" ht="21.75" customHeight="1" hidden="1">
      <c r="A138" s="55">
        <v>4</v>
      </c>
      <c r="B138" s="59" t="s">
        <v>45</v>
      </c>
      <c r="C138" s="65"/>
      <c r="D138" s="65"/>
      <c r="E138" s="143" t="e">
        <f t="shared" si="3"/>
        <v>#DIV/0!</v>
      </c>
      <c r="F138" s="139"/>
    </row>
    <row r="139" spans="1:6" ht="21.75" customHeight="1" hidden="1">
      <c r="A139" s="55">
        <v>4.1</v>
      </c>
      <c r="B139" s="59" t="s">
        <v>67</v>
      </c>
      <c r="C139" s="65"/>
      <c r="D139" s="65"/>
      <c r="E139" s="143" t="e">
        <f t="shared" si="3"/>
        <v>#DIV/0!</v>
      </c>
      <c r="F139" s="139"/>
    </row>
    <row r="140" spans="1:6" ht="21.75" customHeight="1" hidden="1">
      <c r="A140" s="55">
        <v>4.2</v>
      </c>
      <c r="B140" s="59" t="s">
        <v>43</v>
      </c>
      <c r="C140" s="65"/>
      <c r="D140" s="65"/>
      <c r="E140" s="143" t="e">
        <f t="shared" si="3"/>
        <v>#DIV/0!</v>
      </c>
      <c r="F140" s="139"/>
    </row>
    <row r="141" spans="1:6" ht="21.75" customHeight="1" hidden="1">
      <c r="A141" s="55">
        <v>5</v>
      </c>
      <c r="B141" s="59" t="s">
        <v>46</v>
      </c>
      <c r="C141" s="65"/>
      <c r="D141" s="65"/>
      <c r="E141" s="143" t="e">
        <f t="shared" si="3"/>
        <v>#DIV/0!</v>
      </c>
      <c r="F141" s="139"/>
    </row>
    <row r="142" spans="1:6" ht="21.75" customHeight="1" hidden="1">
      <c r="A142" s="55">
        <v>5.1</v>
      </c>
      <c r="B142" s="59" t="s">
        <v>67</v>
      </c>
      <c r="C142" s="65"/>
      <c r="D142" s="65"/>
      <c r="E142" s="143" t="e">
        <f t="shared" si="3"/>
        <v>#DIV/0!</v>
      </c>
      <c r="F142" s="139"/>
    </row>
    <row r="143" spans="1:6" ht="21.75" customHeight="1" hidden="1">
      <c r="A143" s="55">
        <v>5.2</v>
      </c>
      <c r="B143" s="59" t="s">
        <v>43</v>
      </c>
      <c r="C143" s="65"/>
      <c r="D143" s="65"/>
      <c r="E143" s="143" t="e">
        <f t="shared" si="3"/>
        <v>#DIV/0!</v>
      </c>
      <c r="F143" s="139"/>
    </row>
    <row r="144" spans="1:6" ht="21.75" customHeight="1" hidden="1">
      <c r="A144" s="55">
        <v>6</v>
      </c>
      <c r="B144" s="59" t="s">
        <v>47</v>
      </c>
      <c r="C144" s="65"/>
      <c r="D144" s="65"/>
      <c r="E144" s="143" t="e">
        <f t="shared" si="3"/>
        <v>#DIV/0!</v>
      </c>
      <c r="F144" s="139"/>
    </row>
    <row r="145" spans="1:6" ht="21.75" customHeight="1" hidden="1">
      <c r="A145" s="55">
        <v>6.1</v>
      </c>
      <c r="B145" s="59" t="s">
        <v>67</v>
      </c>
      <c r="C145" s="65"/>
      <c r="D145" s="65"/>
      <c r="E145" s="143" t="e">
        <f t="shared" si="3"/>
        <v>#DIV/0!</v>
      </c>
      <c r="F145" s="139"/>
    </row>
    <row r="146" spans="1:6" ht="21.75" customHeight="1" hidden="1">
      <c r="A146" s="55">
        <v>6.2</v>
      </c>
      <c r="B146" s="59" t="s">
        <v>43</v>
      </c>
      <c r="C146" s="65"/>
      <c r="D146" s="65"/>
      <c r="E146" s="143" t="e">
        <f t="shared" si="3"/>
        <v>#DIV/0!</v>
      </c>
      <c r="F146" s="139"/>
    </row>
    <row r="147" spans="1:6" ht="21.75" customHeight="1" hidden="1">
      <c r="A147" s="55">
        <v>7</v>
      </c>
      <c r="B147" s="59" t="s">
        <v>48</v>
      </c>
      <c r="C147" s="65"/>
      <c r="D147" s="65"/>
      <c r="E147" s="143" t="e">
        <f t="shared" si="3"/>
        <v>#DIV/0!</v>
      </c>
      <c r="F147" s="139"/>
    </row>
    <row r="148" spans="1:6" ht="21.75" customHeight="1" hidden="1">
      <c r="A148" s="55">
        <v>7.1</v>
      </c>
      <c r="B148" s="59" t="s">
        <v>67</v>
      </c>
      <c r="C148" s="65"/>
      <c r="D148" s="65"/>
      <c r="E148" s="143" t="e">
        <f t="shared" si="3"/>
        <v>#DIV/0!</v>
      </c>
      <c r="F148" s="139"/>
    </row>
    <row r="149" spans="1:6" ht="21.75" customHeight="1" hidden="1">
      <c r="A149" s="55">
        <v>7.2</v>
      </c>
      <c r="B149" s="59" t="s">
        <v>43</v>
      </c>
      <c r="C149" s="65"/>
      <c r="D149" s="65"/>
      <c r="E149" s="143" t="e">
        <f t="shared" si="3"/>
        <v>#DIV/0!</v>
      </c>
      <c r="F149" s="139"/>
    </row>
    <row r="150" spans="1:6" ht="21.75" customHeight="1" hidden="1">
      <c r="A150" s="55">
        <v>8</v>
      </c>
      <c r="B150" s="59" t="s">
        <v>49</v>
      </c>
      <c r="C150" s="65"/>
      <c r="D150" s="65"/>
      <c r="E150" s="143" t="e">
        <f t="shared" si="3"/>
        <v>#DIV/0!</v>
      </c>
      <c r="F150" s="139"/>
    </row>
    <row r="151" spans="1:6" ht="21.75" customHeight="1" hidden="1">
      <c r="A151" s="55">
        <v>8.1</v>
      </c>
      <c r="B151" s="59" t="s">
        <v>67</v>
      </c>
      <c r="C151" s="65"/>
      <c r="D151" s="65"/>
      <c r="E151" s="143" t="e">
        <f t="shared" si="3"/>
        <v>#DIV/0!</v>
      </c>
      <c r="F151" s="139"/>
    </row>
    <row r="152" spans="1:6" ht="21.75" customHeight="1" hidden="1">
      <c r="A152" s="55">
        <v>8.2</v>
      </c>
      <c r="B152" s="59" t="s">
        <v>43</v>
      </c>
      <c r="C152" s="65"/>
      <c r="D152" s="65"/>
      <c r="E152" s="143" t="e">
        <f t="shared" si="3"/>
        <v>#DIV/0!</v>
      </c>
      <c r="F152" s="139"/>
    </row>
    <row r="153" spans="1:6" ht="21.75" customHeight="1" hidden="1">
      <c r="A153" s="55">
        <v>9</v>
      </c>
      <c r="B153" s="59" t="s">
        <v>50</v>
      </c>
      <c r="C153" s="65"/>
      <c r="D153" s="65"/>
      <c r="E153" s="143" t="e">
        <f t="shared" si="3"/>
        <v>#DIV/0!</v>
      </c>
      <c r="F153" s="139"/>
    </row>
    <row r="154" spans="1:6" ht="21.75" customHeight="1" hidden="1">
      <c r="A154" s="55">
        <v>9.1</v>
      </c>
      <c r="B154" s="59" t="s">
        <v>67</v>
      </c>
      <c r="C154" s="65"/>
      <c r="D154" s="65"/>
      <c r="E154" s="143" t="e">
        <f t="shared" si="3"/>
        <v>#DIV/0!</v>
      </c>
      <c r="F154" s="139"/>
    </row>
    <row r="155" spans="1:6" ht="21.75" customHeight="1" hidden="1">
      <c r="A155" s="55">
        <v>9.2</v>
      </c>
      <c r="B155" s="59" t="s">
        <v>43</v>
      </c>
      <c r="C155" s="65"/>
      <c r="D155" s="65"/>
      <c r="E155" s="143" t="e">
        <f t="shared" si="3"/>
        <v>#DIV/0!</v>
      </c>
      <c r="F155" s="139"/>
    </row>
    <row r="156" spans="1:6" ht="21.75" customHeight="1" hidden="1">
      <c r="A156" s="55">
        <v>10</v>
      </c>
      <c r="B156" s="59" t="s">
        <v>51</v>
      </c>
      <c r="C156" s="65"/>
      <c r="D156" s="65"/>
      <c r="E156" s="143" t="e">
        <f t="shared" si="3"/>
        <v>#DIV/0!</v>
      </c>
      <c r="F156" s="139"/>
    </row>
    <row r="157" spans="1:6" ht="21.75" customHeight="1" hidden="1">
      <c r="A157" s="55">
        <v>10.1</v>
      </c>
      <c r="B157" s="59" t="s">
        <v>67</v>
      </c>
      <c r="C157" s="65"/>
      <c r="D157" s="65"/>
      <c r="E157" s="143" t="e">
        <f t="shared" si="3"/>
        <v>#DIV/0!</v>
      </c>
      <c r="F157" s="139"/>
    </row>
    <row r="158" spans="1:6" ht="21.75" customHeight="1" hidden="1">
      <c r="A158" s="55">
        <v>10.2</v>
      </c>
      <c r="B158" s="59" t="s">
        <v>43</v>
      </c>
      <c r="C158" s="65"/>
      <c r="D158" s="65"/>
      <c r="E158" s="143" t="e">
        <f t="shared" si="3"/>
        <v>#DIV/0!</v>
      </c>
      <c r="F158" s="139"/>
    </row>
    <row r="159" spans="1:6" ht="21.75" customHeight="1" hidden="1">
      <c r="A159" s="55">
        <v>11</v>
      </c>
      <c r="B159" s="59" t="s">
        <v>52</v>
      </c>
      <c r="C159" s="65"/>
      <c r="D159" s="65"/>
      <c r="E159" s="143" t="e">
        <f t="shared" si="3"/>
        <v>#DIV/0!</v>
      </c>
      <c r="F159" s="139"/>
    </row>
    <row r="160" spans="1:6" ht="21.75" customHeight="1" hidden="1">
      <c r="A160" s="55">
        <v>1</v>
      </c>
      <c r="B160" s="59" t="s">
        <v>53</v>
      </c>
      <c r="C160" s="65"/>
      <c r="D160" s="65"/>
      <c r="E160" s="143" t="e">
        <f t="shared" si="3"/>
        <v>#DIV/0!</v>
      </c>
      <c r="F160" s="139"/>
    </row>
    <row r="161" spans="1:6" ht="21.75" customHeight="1" hidden="1">
      <c r="A161" s="55"/>
      <c r="B161" s="66" t="s">
        <v>54</v>
      </c>
      <c r="C161" s="65"/>
      <c r="D161" s="65"/>
      <c r="E161" s="143" t="e">
        <f t="shared" si="3"/>
        <v>#DIV/0!</v>
      </c>
      <c r="F161" s="139"/>
    </row>
    <row r="162" spans="1:6" ht="21.75" customHeight="1" hidden="1">
      <c r="A162" s="55">
        <v>2</v>
      </c>
      <c r="B162" s="59" t="s">
        <v>52</v>
      </c>
      <c r="C162" s="65"/>
      <c r="D162" s="65"/>
      <c r="E162" s="143" t="e">
        <f t="shared" si="3"/>
        <v>#DIV/0!</v>
      </c>
      <c r="F162" s="139"/>
    </row>
    <row r="163" spans="1:6" ht="21.75" customHeight="1" hidden="1">
      <c r="A163" s="55"/>
      <c r="B163" s="66" t="s">
        <v>55</v>
      </c>
      <c r="C163" s="65"/>
      <c r="D163" s="65"/>
      <c r="E163" s="143" t="e">
        <f t="shared" si="3"/>
        <v>#DIV/0!</v>
      </c>
      <c r="F163" s="139"/>
    </row>
    <row r="164" spans="1:6" ht="21.75" customHeight="1" hidden="1">
      <c r="A164" s="67"/>
      <c r="B164" s="53" t="s">
        <v>203</v>
      </c>
      <c r="C164" s="57"/>
      <c r="D164" s="57"/>
      <c r="E164" s="140" t="e">
        <f t="shared" si="3"/>
        <v>#DIV/0!</v>
      </c>
      <c r="F164" s="139"/>
    </row>
    <row r="165" spans="1:6" ht="21.75" customHeight="1" hidden="1">
      <c r="A165" s="67"/>
      <c r="B165" s="53" t="s">
        <v>204</v>
      </c>
      <c r="C165" s="57"/>
      <c r="D165" s="57"/>
      <c r="E165" s="140" t="e">
        <f t="shared" si="3"/>
        <v>#DIV/0!</v>
      </c>
      <c r="F165" s="139"/>
    </row>
    <row r="166" spans="4:6" ht="21.75" customHeight="1">
      <c r="D166" s="210" t="s">
        <v>297</v>
      </c>
      <c r="E166" s="210"/>
      <c r="F166" s="210"/>
    </row>
    <row r="167" spans="4:6" ht="21.75" customHeight="1">
      <c r="D167" s="206" t="s">
        <v>90</v>
      </c>
      <c r="E167" s="206"/>
      <c r="F167" s="206"/>
    </row>
    <row r="168" ht="21.75" customHeight="1"/>
    <row r="169" ht="21.75" customHeight="1"/>
    <row r="170" ht="21.75" customHeight="1"/>
    <row r="171" ht="21.75" customHeight="1"/>
    <row r="172" spans="4:6" ht="21.75" customHeight="1">
      <c r="D172" s="207" t="s">
        <v>200</v>
      </c>
      <c r="E172" s="207"/>
      <c r="F172" s="207"/>
    </row>
    <row r="173" ht="21.75" customHeight="1"/>
  </sheetData>
  <sheetProtection/>
  <mergeCells count="15">
    <mergeCell ref="A1:F1"/>
    <mergeCell ref="A2:F2"/>
    <mergeCell ref="A3:F3"/>
    <mergeCell ref="A4:F4"/>
    <mergeCell ref="A5:F5"/>
    <mergeCell ref="A6:F6"/>
    <mergeCell ref="D166:F166"/>
    <mergeCell ref="D167:F167"/>
    <mergeCell ref="D172:F172"/>
    <mergeCell ref="A7:F7"/>
    <mergeCell ref="A8:A9"/>
    <mergeCell ref="B8:B9"/>
    <mergeCell ref="C8:C9"/>
    <mergeCell ref="D8:D9"/>
    <mergeCell ref="E8:F8"/>
  </mergeCells>
  <printOptions/>
  <pageMargins left="0.36" right="0" top="0.58" bottom="0.36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tabSelected="1" zoomScalePageLayoutView="0" workbookViewId="0" topLeftCell="A19">
      <selection activeCell="D124" sqref="D124"/>
    </sheetView>
  </sheetViews>
  <sheetFormatPr defaultColWidth="9.00390625" defaultRowHeight="15.75"/>
  <cols>
    <col min="1" max="1" width="6.25390625" style="0" customWidth="1"/>
    <col min="2" max="2" width="49.50390625" style="0" customWidth="1"/>
    <col min="3" max="3" width="19.25390625" style="0" customWidth="1"/>
  </cols>
  <sheetData>
    <row r="1" spans="1:3" ht="15.75">
      <c r="A1" s="218" t="s">
        <v>73</v>
      </c>
      <c r="B1" s="218"/>
      <c r="C1" s="218"/>
    </row>
    <row r="2" spans="1:3" ht="31.5" customHeight="1">
      <c r="A2" s="219" t="s">
        <v>25</v>
      </c>
      <c r="B2" s="219"/>
      <c r="C2" s="219"/>
    </row>
    <row r="3" spans="1:3" ht="31.5" customHeight="1">
      <c r="A3" s="219" t="s">
        <v>26</v>
      </c>
      <c r="B3" s="219"/>
      <c r="C3" s="219"/>
    </row>
    <row r="4" spans="1:3" ht="18.75">
      <c r="A4" s="220" t="s">
        <v>74</v>
      </c>
      <c r="B4" s="220"/>
      <c r="C4" s="220"/>
    </row>
    <row r="5" spans="1:3" ht="18.75">
      <c r="A5" s="221" t="s">
        <v>75</v>
      </c>
      <c r="B5" s="221"/>
      <c r="C5" s="221"/>
    </row>
    <row r="6" spans="1:3" ht="18.75">
      <c r="A6" s="216" t="s">
        <v>76</v>
      </c>
      <c r="B6" s="216"/>
      <c r="C6" s="216"/>
    </row>
    <row r="7" spans="1:3" ht="19.5" thickBot="1">
      <c r="A7" s="217" t="s">
        <v>77</v>
      </c>
      <c r="B7" s="217"/>
      <c r="C7" s="217"/>
    </row>
    <row r="8" spans="1:3" ht="38.25" thickBot="1">
      <c r="A8" s="13" t="s">
        <v>27</v>
      </c>
      <c r="B8" s="13" t="s">
        <v>28</v>
      </c>
      <c r="C8" s="14" t="s">
        <v>78</v>
      </c>
    </row>
    <row r="9" spans="1:3" ht="19.5" thickBot="1">
      <c r="A9" s="15" t="s">
        <v>3</v>
      </c>
      <c r="B9" s="16" t="s">
        <v>56</v>
      </c>
      <c r="C9" s="17"/>
    </row>
    <row r="10" spans="1:3" ht="19.5" thickBot="1">
      <c r="A10" s="15">
        <v>1</v>
      </c>
      <c r="B10" s="16" t="s">
        <v>57</v>
      </c>
      <c r="C10" s="17"/>
    </row>
    <row r="11" spans="1:3" ht="19.5" thickBot="1">
      <c r="A11" s="15">
        <v>1.1</v>
      </c>
      <c r="B11" s="16" t="s">
        <v>58</v>
      </c>
      <c r="C11" s="17"/>
    </row>
    <row r="12" spans="1:3" ht="19.5" thickBot="1">
      <c r="A12" s="15"/>
      <c r="B12" s="16" t="s">
        <v>59</v>
      </c>
      <c r="C12" s="17"/>
    </row>
    <row r="13" spans="1:3" ht="19.5" thickBot="1">
      <c r="A13" s="15"/>
      <c r="B13" s="16" t="s">
        <v>60</v>
      </c>
      <c r="C13" s="17"/>
    </row>
    <row r="14" spans="1:3" ht="19.5" thickBot="1">
      <c r="A14" s="15"/>
      <c r="B14" s="16" t="s">
        <v>79</v>
      </c>
      <c r="C14" s="17"/>
    </row>
    <row r="15" spans="1:3" ht="19.5" thickBot="1">
      <c r="A15" s="15">
        <v>1.2</v>
      </c>
      <c r="B15" s="16" t="s">
        <v>61</v>
      </c>
      <c r="C15" s="17"/>
    </row>
    <row r="16" spans="1:3" ht="19.5" thickBot="1">
      <c r="A16" s="15"/>
      <c r="B16" s="16" t="s">
        <v>62</v>
      </c>
      <c r="C16" s="17"/>
    </row>
    <row r="17" spans="1:3" ht="19.5" thickBot="1">
      <c r="A17" s="15"/>
      <c r="B17" s="16" t="s">
        <v>63</v>
      </c>
      <c r="C17" s="17"/>
    </row>
    <row r="18" spans="1:3" ht="19.5" thickBot="1">
      <c r="A18" s="15"/>
      <c r="B18" s="16" t="s">
        <v>79</v>
      </c>
      <c r="C18" s="17"/>
    </row>
    <row r="19" spans="1:3" ht="19.5" thickBot="1">
      <c r="A19" s="15">
        <v>2</v>
      </c>
      <c r="B19" s="16" t="s">
        <v>64</v>
      </c>
      <c r="C19" s="17"/>
    </row>
    <row r="20" spans="1:3" ht="19.5" thickBot="1">
      <c r="A20" s="15">
        <v>2.1</v>
      </c>
      <c r="B20" s="16" t="s">
        <v>80</v>
      </c>
      <c r="C20" s="17"/>
    </row>
    <row r="21" spans="1:3" ht="19.5" thickBot="1">
      <c r="A21" s="15" t="s">
        <v>66</v>
      </c>
      <c r="B21" s="16" t="s">
        <v>67</v>
      </c>
      <c r="C21" s="17"/>
    </row>
    <row r="22" spans="1:3" ht="19.5" thickBot="1">
      <c r="A22" s="15" t="s">
        <v>68</v>
      </c>
      <c r="B22" s="16" t="s">
        <v>43</v>
      </c>
      <c r="C22" s="17"/>
    </row>
    <row r="23" spans="1:3" ht="19.5" thickBot="1">
      <c r="A23" s="15">
        <v>2.2</v>
      </c>
      <c r="B23" s="16" t="s">
        <v>36</v>
      </c>
      <c r="C23" s="17"/>
    </row>
    <row r="24" spans="1:3" ht="19.5" thickBot="1">
      <c r="A24" s="15" t="s">
        <v>66</v>
      </c>
      <c r="B24" s="16" t="s">
        <v>69</v>
      </c>
      <c r="C24" s="17"/>
    </row>
    <row r="25" spans="1:3" ht="19.5" thickBot="1">
      <c r="A25" s="15" t="s">
        <v>68</v>
      </c>
      <c r="B25" s="16" t="s">
        <v>37</v>
      </c>
      <c r="C25" s="17"/>
    </row>
    <row r="26" spans="1:3" ht="19.5" thickBot="1">
      <c r="A26" s="15">
        <v>3</v>
      </c>
      <c r="B26" s="16" t="s">
        <v>70</v>
      </c>
      <c r="C26" s="17"/>
    </row>
    <row r="27" spans="1:3" ht="19.5" thickBot="1">
      <c r="A27" s="15">
        <v>3.1</v>
      </c>
      <c r="B27" s="16" t="s">
        <v>58</v>
      </c>
      <c r="C27" s="17"/>
    </row>
    <row r="28" spans="1:3" ht="19.5" thickBot="1">
      <c r="A28" s="15"/>
      <c r="B28" s="16" t="s">
        <v>59</v>
      </c>
      <c r="C28" s="17"/>
    </row>
    <row r="29" spans="1:3" ht="19.5" thickBot="1">
      <c r="A29" s="15"/>
      <c r="B29" s="16" t="s">
        <v>60</v>
      </c>
      <c r="C29" s="17"/>
    </row>
    <row r="30" spans="1:3" ht="19.5" thickBot="1">
      <c r="A30" s="15"/>
      <c r="B30" s="16" t="s">
        <v>79</v>
      </c>
      <c r="C30" s="17"/>
    </row>
    <row r="31" spans="1:3" ht="19.5" thickBot="1">
      <c r="A31" s="15">
        <v>3.2</v>
      </c>
      <c r="B31" s="16" t="s">
        <v>61</v>
      </c>
      <c r="C31" s="17"/>
    </row>
    <row r="32" spans="1:3" ht="19.5" thickBot="1">
      <c r="A32" s="15"/>
      <c r="B32" s="16" t="s">
        <v>62</v>
      </c>
      <c r="C32" s="17"/>
    </row>
    <row r="33" spans="1:3" ht="19.5" thickBot="1">
      <c r="A33" s="15"/>
      <c r="B33" s="16" t="s">
        <v>63</v>
      </c>
      <c r="C33" s="17"/>
    </row>
    <row r="34" spans="1:3" ht="19.5" thickBot="1">
      <c r="A34" s="15"/>
      <c r="B34" s="16" t="s">
        <v>79</v>
      </c>
      <c r="C34" s="17"/>
    </row>
    <row r="35" spans="1:3" ht="19.5" thickBot="1">
      <c r="A35" s="15" t="s">
        <v>4</v>
      </c>
      <c r="B35" s="16" t="s">
        <v>71</v>
      </c>
      <c r="C35" s="17"/>
    </row>
    <row r="36" spans="1:3" ht="19.5" thickBot="1">
      <c r="A36" s="15">
        <v>1</v>
      </c>
      <c r="B36" s="16" t="s">
        <v>36</v>
      </c>
      <c r="C36" s="17"/>
    </row>
    <row r="37" spans="1:3" ht="19.5" thickBot="1">
      <c r="A37" s="15">
        <v>1.1</v>
      </c>
      <c r="B37" s="16" t="s">
        <v>69</v>
      </c>
      <c r="C37" s="17"/>
    </row>
    <row r="38" spans="1:3" ht="19.5" thickBot="1">
      <c r="A38" s="15">
        <v>1.2</v>
      </c>
      <c r="B38" s="16" t="s">
        <v>37</v>
      </c>
      <c r="C38" s="17"/>
    </row>
    <row r="39" spans="1:3" ht="19.5" thickBot="1">
      <c r="A39" s="15">
        <v>2</v>
      </c>
      <c r="B39" s="16" t="s">
        <v>38</v>
      </c>
      <c r="C39" s="17"/>
    </row>
    <row r="40" spans="1:3" ht="19.5" thickBot="1">
      <c r="A40" s="15">
        <v>2.1</v>
      </c>
      <c r="B40" s="16" t="s">
        <v>39</v>
      </c>
      <c r="C40" s="17"/>
    </row>
    <row r="41" spans="1:3" ht="19.5" thickBot="1">
      <c r="A41" s="15"/>
      <c r="B41" s="18" t="s">
        <v>40</v>
      </c>
      <c r="C41" s="17"/>
    </row>
    <row r="42" spans="1:3" ht="19.5" thickBot="1">
      <c r="A42" s="15"/>
      <c r="B42" s="18" t="s">
        <v>41</v>
      </c>
      <c r="C42" s="17"/>
    </row>
    <row r="43" spans="1:3" ht="19.5" thickBot="1">
      <c r="A43" s="15"/>
      <c r="B43" s="18" t="s">
        <v>42</v>
      </c>
      <c r="C43" s="17"/>
    </row>
    <row r="44" spans="1:3" ht="19.5" thickBot="1">
      <c r="A44" s="15">
        <v>2.2</v>
      </c>
      <c r="B44" s="16" t="s">
        <v>72</v>
      </c>
      <c r="C44" s="17"/>
    </row>
    <row r="45" spans="1:3" ht="19.5" thickBot="1">
      <c r="A45" s="15">
        <v>2.3</v>
      </c>
      <c r="B45" s="16" t="s">
        <v>43</v>
      </c>
      <c r="C45" s="17"/>
    </row>
    <row r="46" spans="1:3" ht="19.5" thickBot="1">
      <c r="A46" s="15">
        <v>3</v>
      </c>
      <c r="B46" s="16" t="s">
        <v>44</v>
      </c>
      <c r="C46" s="17"/>
    </row>
    <row r="47" spans="1:3" ht="19.5" thickBot="1">
      <c r="A47" s="15">
        <v>3.1</v>
      </c>
      <c r="B47" s="16" t="s">
        <v>67</v>
      </c>
      <c r="C47" s="17"/>
    </row>
    <row r="48" spans="1:3" ht="19.5" thickBot="1">
      <c r="A48" s="19">
        <v>3.2</v>
      </c>
      <c r="B48" s="20" t="s">
        <v>43</v>
      </c>
      <c r="C48" s="21"/>
    </row>
    <row r="49" spans="1:3" ht="19.5" thickBot="1">
      <c r="A49" s="22">
        <v>4</v>
      </c>
      <c r="B49" s="23" t="s">
        <v>45</v>
      </c>
      <c r="C49" s="24"/>
    </row>
    <row r="50" spans="1:3" ht="19.5" thickBot="1">
      <c r="A50" s="22">
        <v>4.1</v>
      </c>
      <c r="B50" s="23" t="s">
        <v>67</v>
      </c>
      <c r="C50" s="24"/>
    </row>
    <row r="51" spans="1:3" ht="19.5" thickBot="1">
      <c r="A51" s="22">
        <v>4.2</v>
      </c>
      <c r="B51" s="23" t="s">
        <v>43</v>
      </c>
      <c r="C51" s="24"/>
    </row>
    <row r="52" spans="1:3" ht="19.5" thickBot="1">
      <c r="A52" s="22">
        <v>5</v>
      </c>
      <c r="B52" s="23" t="s">
        <v>46</v>
      </c>
      <c r="C52" s="24"/>
    </row>
    <row r="53" spans="1:3" ht="19.5" thickBot="1">
      <c r="A53" s="22">
        <v>5.1</v>
      </c>
      <c r="B53" s="23" t="s">
        <v>67</v>
      </c>
      <c r="C53" s="24"/>
    </row>
    <row r="54" spans="1:3" ht="19.5" thickBot="1">
      <c r="A54" s="22">
        <v>5.2</v>
      </c>
      <c r="B54" s="23" t="s">
        <v>43</v>
      </c>
      <c r="C54" s="24"/>
    </row>
    <row r="55" spans="1:3" ht="19.5" thickBot="1">
      <c r="A55" s="22">
        <v>6</v>
      </c>
      <c r="B55" s="23" t="s">
        <v>47</v>
      </c>
      <c r="C55" s="24"/>
    </row>
    <row r="56" spans="1:3" ht="19.5" thickBot="1">
      <c r="A56" s="22">
        <v>6.1</v>
      </c>
      <c r="B56" s="23" t="s">
        <v>67</v>
      </c>
      <c r="C56" s="24"/>
    </row>
    <row r="57" spans="1:3" ht="19.5" thickBot="1">
      <c r="A57" s="22">
        <v>6.2</v>
      </c>
      <c r="B57" s="23" t="s">
        <v>43</v>
      </c>
      <c r="C57" s="24"/>
    </row>
    <row r="58" spans="1:3" ht="19.5" thickBot="1">
      <c r="A58" s="22">
        <v>7</v>
      </c>
      <c r="B58" s="23" t="s">
        <v>48</v>
      </c>
      <c r="C58" s="24"/>
    </row>
    <row r="59" spans="1:3" ht="19.5" thickBot="1">
      <c r="A59" s="22">
        <v>7.1</v>
      </c>
      <c r="B59" s="23" t="s">
        <v>67</v>
      </c>
      <c r="C59" s="24"/>
    </row>
    <row r="60" spans="1:3" ht="19.5" thickBot="1">
      <c r="A60" s="22">
        <v>7.2</v>
      </c>
      <c r="B60" s="23" t="s">
        <v>43</v>
      </c>
      <c r="C60" s="24"/>
    </row>
    <row r="61" spans="1:3" ht="19.5" thickBot="1">
      <c r="A61" s="22">
        <v>8</v>
      </c>
      <c r="B61" s="23" t="s">
        <v>49</v>
      </c>
      <c r="C61" s="24"/>
    </row>
    <row r="62" spans="1:3" ht="19.5" thickBot="1">
      <c r="A62" s="22">
        <v>8.1</v>
      </c>
      <c r="B62" s="23" t="s">
        <v>67</v>
      </c>
      <c r="C62" s="24"/>
    </row>
    <row r="63" spans="1:3" ht="19.5" thickBot="1">
      <c r="A63" s="22">
        <v>8.2</v>
      </c>
      <c r="B63" s="23" t="s">
        <v>43</v>
      </c>
      <c r="C63" s="24"/>
    </row>
    <row r="64" spans="1:3" ht="19.5" thickBot="1">
      <c r="A64" s="22">
        <v>9</v>
      </c>
      <c r="B64" s="23" t="s">
        <v>50</v>
      </c>
      <c r="C64" s="24"/>
    </row>
    <row r="65" spans="1:3" ht="19.5" thickBot="1">
      <c r="A65" s="22">
        <v>9.1</v>
      </c>
      <c r="B65" s="23" t="s">
        <v>67</v>
      </c>
      <c r="C65" s="24"/>
    </row>
    <row r="66" spans="1:3" ht="19.5" thickBot="1">
      <c r="A66" s="22">
        <v>9.2</v>
      </c>
      <c r="B66" s="23" t="s">
        <v>43</v>
      </c>
      <c r="C66" s="24"/>
    </row>
    <row r="67" spans="1:3" ht="19.5" thickBot="1">
      <c r="A67" s="22">
        <v>10</v>
      </c>
      <c r="B67" s="23" t="s">
        <v>51</v>
      </c>
      <c r="C67" s="24"/>
    </row>
    <row r="68" spans="1:3" ht="19.5" thickBot="1">
      <c r="A68" s="22">
        <v>10.1</v>
      </c>
      <c r="B68" s="23" t="s">
        <v>67</v>
      </c>
      <c r="C68" s="24"/>
    </row>
    <row r="69" spans="1:3" ht="19.5" thickBot="1">
      <c r="A69" s="22">
        <v>10.2</v>
      </c>
      <c r="B69" s="23" t="s">
        <v>43</v>
      </c>
      <c r="C69" s="24"/>
    </row>
    <row r="70" spans="1:3" ht="19.5" thickBot="1">
      <c r="A70" s="22">
        <v>11</v>
      </c>
      <c r="B70" s="23" t="s">
        <v>52</v>
      </c>
      <c r="C70" s="24"/>
    </row>
    <row r="71" spans="1:3" ht="19.5" thickBot="1">
      <c r="A71" s="22">
        <v>1</v>
      </c>
      <c r="B71" s="23" t="s">
        <v>53</v>
      </c>
      <c r="C71" s="24"/>
    </row>
    <row r="72" spans="1:3" ht="38.25" thickBot="1">
      <c r="A72" s="22"/>
      <c r="B72" s="25" t="s">
        <v>54</v>
      </c>
      <c r="C72" s="24"/>
    </row>
    <row r="73" spans="1:3" ht="19.5" thickBot="1">
      <c r="A73" s="22">
        <v>2</v>
      </c>
      <c r="B73" s="23" t="s">
        <v>52</v>
      </c>
      <c r="C73" s="24"/>
    </row>
    <row r="74" spans="1:3" ht="19.5" thickBot="1">
      <c r="A74" s="22"/>
      <c r="B74" s="25" t="s">
        <v>55</v>
      </c>
      <c r="C74" s="24"/>
    </row>
    <row r="75" ht="15.75">
      <c r="A75" s="12"/>
    </row>
  </sheetData>
  <sheetProtection/>
  <mergeCells count="7">
    <mergeCell ref="A6:C6"/>
    <mergeCell ref="A7:C7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selection activeCell="I25" sqref="I25"/>
    </sheetView>
  </sheetViews>
  <sheetFormatPr defaultColWidth="9.00390625" defaultRowHeight="15.75"/>
  <cols>
    <col min="2" max="2" width="25.875" style="0" customWidth="1"/>
    <col min="3" max="3" width="13.875" style="0" customWidth="1"/>
    <col min="4" max="4" width="14.125" style="0" customWidth="1"/>
    <col min="5" max="5" width="12.50390625" style="0" customWidth="1"/>
    <col min="6" max="6" width="12.625" style="0" customWidth="1"/>
    <col min="7" max="7" width="12.375" style="0" customWidth="1"/>
  </cols>
  <sheetData>
    <row r="1" spans="1:7" ht="15.75">
      <c r="A1" s="224" t="s">
        <v>91</v>
      </c>
      <c r="B1" s="224"/>
      <c r="C1" s="224"/>
      <c r="D1" s="224"/>
      <c r="E1" s="224"/>
      <c r="F1" s="224"/>
      <c r="G1" s="224"/>
    </row>
    <row r="2" spans="1:7" ht="18.75">
      <c r="A2" s="219" t="s">
        <v>25</v>
      </c>
      <c r="B2" s="219"/>
      <c r="C2" s="219"/>
      <c r="D2" s="219"/>
      <c r="E2" s="219"/>
      <c r="F2" s="219"/>
      <c r="G2" s="219"/>
    </row>
    <row r="3" spans="1:7" ht="18.75">
      <c r="A3" s="219" t="s">
        <v>26</v>
      </c>
      <c r="B3" s="219"/>
      <c r="C3" s="219"/>
      <c r="D3" s="219"/>
      <c r="E3" s="219"/>
      <c r="F3" s="219"/>
      <c r="G3" s="219"/>
    </row>
    <row r="4" spans="1:7" ht="18.75">
      <c r="A4" s="220" t="s">
        <v>103</v>
      </c>
      <c r="B4" s="220"/>
      <c r="C4" s="220"/>
      <c r="D4" s="220"/>
      <c r="E4" s="220"/>
      <c r="F4" s="220"/>
      <c r="G4" s="220"/>
    </row>
    <row r="5" spans="1:7" ht="18.75">
      <c r="A5" s="221" t="s">
        <v>92</v>
      </c>
      <c r="B5" s="221"/>
      <c r="C5" s="221"/>
      <c r="D5" s="221"/>
      <c r="E5" s="221"/>
      <c r="F5" s="221"/>
      <c r="G5" s="221"/>
    </row>
    <row r="6" spans="1:7" ht="18.75">
      <c r="A6" s="216" t="s">
        <v>82</v>
      </c>
      <c r="B6" s="216"/>
      <c r="C6" s="216"/>
      <c r="D6" s="216"/>
      <c r="E6" s="216"/>
      <c r="F6" s="216"/>
      <c r="G6" s="216"/>
    </row>
    <row r="7" spans="1:7" ht="18.75">
      <c r="A7" s="223" t="s">
        <v>83</v>
      </c>
      <c r="B7" s="223"/>
      <c r="C7" s="223"/>
      <c r="D7" s="223"/>
      <c r="E7" s="223"/>
      <c r="F7" s="223"/>
      <c r="G7" s="223"/>
    </row>
    <row r="8" spans="1:7" ht="18.75">
      <c r="A8" s="222" t="s">
        <v>27</v>
      </c>
      <c r="B8" s="222" t="s">
        <v>28</v>
      </c>
      <c r="C8" s="222" t="s">
        <v>29</v>
      </c>
      <c r="D8" s="222" t="s">
        <v>30</v>
      </c>
      <c r="E8" s="222" t="s">
        <v>31</v>
      </c>
      <c r="F8" s="222"/>
      <c r="G8" s="222"/>
    </row>
    <row r="9" spans="1:7" ht="37.5">
      <c r="A9" s="222"/>
      <c r="B9" s="222"/>
      <c r="C9" s="222"/>
      <c r="D9" s="222"/>
      <c r="E9" s="26" t="s">
        <v>32</v>
      </c>
      <c r="F9" s="26" t="s">
        <v>33</v>
      </c>
      <c r="G9" s="26" t="s">
        <v>34</v>
      </c>
    </row>
    <row r="10" spans="1:7" ht="18.75">
      <c r="A10" s="27" t="s">
        <v>3</v>
      </c>
      <c r="B10" s="28" t="s">
        <v>93</v>
      </c>
      <c r="C10" s="27"/>
      <c r="D10" s="27"/>
      <c r="E10" s="27"/>
      <c r="F10" s="27"/>
      <c r="G10" s="27"/>
    </row>
    <row r="11" spans="1:7" ht="18.75">
      <c r="A11" s="27" t="s">
        <v>1</v>
      </c>
      <c r="B11" s="28" t="s">
        <v>94</v>
      </c>
      <c r="C11" s="27"/>
      <c r="D11" s="27"/>
      <c r="E11" s="27"/>
      <c r="F11" s="27"/>
      <c r="G11" s="27"/>
    </row>
    <row r="12" spans="1:7" ht="18.75">
      <c r="A12" s="27">
        <v>1</v>
      </c>
      <c r="B12" s="28" t="s">
        <v>57</v>
      </c>
      <c r="C12" s="27"/>
      <c r="D12" s="27"/>
      <c r="E12" s="27"/>
      <c r="F12" s="27"/>
      <c r="G12" s="27"/>
    </row>
    <row r="13" spans="1:7" ht="18.75">
      <c r="A13" s="27">
        <v>1.1</v>
      </c>
      <c r="B13" s="28" t="s">
        <v>58</v>
      </c>
      <c r="C13" s="27"/>
      <c r="D13" s="27"/>
      <c r="E13" s="27"/>
      <c r="F13" s="27"/>
      <c r="G13" s="27"/>
    </row>
    <row r="14" spans="1:7" ht="18.75">
      <c r="A14" s="27">
        <v>1</v>
      </c>
      <c r="B14" s="28" t="s">
        <v>59</v>
      </c>
      <c r="C14" s="27"/>
      <c r="D14" s="27"/>
      <c r="E14" s="27"/>
      <c r="F14" s="27"/>
      <c r="G14" s="27"/>
    </row>
    <row r="15" spans="1:7" ht="18.75">
      <c r="A15" s="27"/>
      <c r="B15" s="28" t="s">
        <v>60</v>
      </c>
      <c r="C15" s="27"/>
      <c r="D15" s="27"/>
      <c r="E15" s="27"/>
      <c r="F15" s="27"/>
      <c r="G15" s="27"/>
    </row>
    <row r="16" spans="1:7" ht="18.75">
      <c r="A16" s="27"/>
      <c r="B16" s="28" t="s">
        <v>95</v>
      </c>
      <c r="C16" s="27"/>
      <c r="D16" s="27"/>
      <c r="E16" s="27"/>
      <c r="F16" s="27"/>
      <c r="G16" s="27"/>
    </row>
    <row r="17" spans="1:7" ht="18.75">
      <c r="A17" s="27">
        <v>1.2</v>
      </c>
      <c r="B17" s="28" t="s">
        <v>61</v>
      </c>
      <c r="C17" s="27"/>
      <c r="D17" s="27"/>
      <c r="E17" s="27"/>
      <c r="F17" s="27"/>
      <c r="G17" s="27"/>
    </row>
    <row r="18" spans="1:7" ht="18.75">
      <c r="A18" s="27"/>
      <c r="B18" s="28" t="s">
        <v>62</v>
      </c>
      <c r="C18" s="27"/>
      <c r="D18" s="27"/>
      <c r="E18" s="27"/>
      <c r="F18" s="27"/>
      <c r="G18" s="27"/>
    </row>
    <row r="19" spans="1:7" ht="18.75">
      <c r="A19" s="27"/>
      <c r="B19" s="28" t="s">
        <v>63</v>
      </c>
      <c r="C19" s="27"/>
      <c r="D19" s="27"/>
      <c r="E19" s="27"/>
      <c r="F19" s="27"/>
      <c r="G19" s="27"/>
    </row>
    <row r="20" spans="1:7" ht="18.75">
      <c r="A20" s="27"/>
      <c r="B20" s="28" t="s">
        <v>95</v>
      </c>
      <c r="C20" s="27"/>
      <c r="D20" s="27"/>
      <c r="E20" s="27"/>
      <c r="F20" s="27"/>
      <c r="G20" s="27"/>
    </row>
    <row r="21" spans="1:7" ht="37.5">
      <c r="A21" s="27">
        <v>2</v>
      </c>
      <c r="B21" s="28" t="s">
        <v>96</v>
      </c>
      <c r="C21" s="27"/>
      <c r="D21" s="27"/>
      <c r="E21" s="27"/>
      <c r="F21" s="27"/>
      <c r="G21" s="27"/>
    </row>
    <row r="22" spans="1:7" ht="18.75">
      <c r="A22" s="27">
        <v>3</v>
      </c>
      <c r="B22" s="28" t="s">
        <v>97</v>
      </c>
      <c r="C22" s="27"/>
      <c r="D22" s="27"/>
      <c r="E22" s="27"/>
      <c r="F22" s="27"/>
      <c r="G22" s="27"/>
    </row>
    <row r="23" spans="1:7" ht="37.5">
      <c r="A23" s="27" t="s">
        <v>7</v>
      </c>
      <c r="B23" s="28" t="s">
        <v>98</v>
      </c>
      <c r="C23" s="27"/>
      <c r="D23" s="27"/>
      <c r="E23" s="27"/>
      <c r="F23" s="27"/>
      <c r="G23" s="27"/>
    </row>
    <row r="24" spans="1:7" ht="37.5">
      <c r="A24" s="27">
        <v>1</v>
      </c>
      <c r="B24" s="28" t="s">
        <v>64</v>
      </c>
      <c r="C24" s="27"/>
      <c r="D24" s="27"/>
      <c r="E24" s="27"/>
      <c r="F24" s="27"/>
      <c r="G24" s="27"/>
    </row>
    <row r="25" spans="1:7" ht="18.75">
      <c r="A25" s="27">
        <v>1.1</v>
      </c>
      <c r="B25" s="28" t="s">
        <v>65</v>
      </c>
      <c r="C25" s="27"/>
      <c r="D25" s="27"/>
      <c r="E25" s="27"/>
      <c r="F25" s="27"/>
      <c r="G25" s="27"/>
    </row>
    <row r="26" spans="1:7" ht="37.5">
      <c r="A26" s="27" t="s">
        <v>66</v>
      </c>
      <c r="B26" s="28" t="s">
        <v>67</v>
      </c>
      <c r="C26" s="27"/>
      <c r="D26" s="27"/>
      <c r="E26" s="27"/>
      <c r="F26" s="27"/>
      <c r="G26" s="27"/>
    </row>
    <row r="27" spans="1:7" ht="37.5">
      <c r="A27" s="27" t="s">
        <v>68</v>
      </c>
      <c r="B27" s="28" t="s">
        <v>43</v>
      </c>
      <c r="C27" s="27"/>
      <c r="D27" s="27"/>
      <c r="E27" s="27"/>
      <c r="F27" s="27"/>
      <c r="G27" s="27"/>
    </row>
    <row r="28" spans="1:7" ht="18.75">
      <c r="A28" s="27">
        <v>1.2</v>
      </c>
      <c r="B28" s="28" t="s">
        <v>36</v>
      </c>
      <c r="C28" s="27"/>
      <c r="D28" s="27"/>
      <c r="E28" s="27"/>
      <c r="F28" s="27"/>
      <c r="G28" s="27"/>
    </row>
    <row r="29" spans="1:7" ht="37.5">
      <c r="A29" s="27" t="s">
        <v>66</v>
      </c>
      <c r="B29" s="28" t="s">
        <v>69</v>
      </c>
      <c r="C29" s="27"/>
      <c r="D29" s="27"/>
      <c r="E29" s="27"/>
      <c r="F29" s="27"/>
      <c r="G29" s="27"/>
    </row>
    <row r="30" spans="1:7" ht="37.5">
      <c r="A30" s="27" t="s">
        <v>68</v>
      </c>
      <c r="B30" s="28" t="s">
        <v>37</v>
      </c>
      <c r="C30" s="27"/>
      <c r="D30" s="27"/>
      <c r="E30" s="27"/>
      <c r="F30" s="27"/>
      <c r="G30" s="27"/>
    </row>
    <row r="31" spans="1:7" ht="37.5">
      <c r="A31" s="27">
        <v>2</v>
      </c>
      <c r="B31" s="28" t="s">
        <v>99</v>
      </c>
      <c r="C31" s="27"/>
      <c r="D31" s="27"/>
      <c r="E31" s="27"/>
      <c r="F31" s="27"/>
      <c r="G31" s="27"/>
    </row>
    <row r="32" spans="1:7" ht="37.5">
      <c r="A32" s="27">
        <v>3</v>
      </c>
      <c r="B32" s="28" t="s">
        <v>100</v>
      </c>
      <c r="C32" s="27"/>
      <c r="D32" s="27"/>
      <c r="E32" s="27"/>
      <c r="F32" s="27"/>
      <c r="G32" s="27"/>
    </row>
    <row r="33" spans="1:7" ht="18.75">
      <c r="A33" s="27" t="s">
        <v>101</v>
      </c>
      <c r="B33" s="28" t="s">
        <v>102</v>
      </c>
      <c r="C33" s="27"/>
      <c r="D33" s="27"/>
      <c r="E33" s="27"/>
      <c r="F33" s="27"/>
      <c r="G33" s="27"/>
    </row>
    <row r="34" spans="1:7" ht="18.75">
      <c r="A34" s="27">
        <v>1</v>
      </c>
      <c r="B34" s="28" t="s">
        <v>70</v>
      </c>
      <c r="C34" s="27"/>
      <c r="D34" s="27"/>
      <c r="E34" s="27"/>
      <c r="F34" s="27"/>
      <c r="G34" s="27"/>
    </row>
    <row r="35" spans="1:7" ht="18.75">
      <c r="A35" s="27">
        <v>1.1</v>
      </c>
      <c r="B35" s="28" t="s">
        <v>58</v>
      </c>
      <c r="C35" s="27"/>
      <c r="D35" s="27"/>
      <c r="E35" s="27"/>
      <c r="F35" s="27"/>
      <c r="G35" s="27"/>
    </row>
    <row r="36" spans="1:7" ht="18.75">
      <c r="A36" s="27"/>
      <c r="B36" s="28" t="s">
        <v>59</v>
      </c>
      <c r="C36" s="27"/>
      <c r="D36" s="27"/>
      <c r="E36" s="27"/>
      <c r="F36" s="27"/>
      <c r="G36" s="27"/>
    </row>
    <row r="37" spans="1:7" ht="18.75">
      <c r="A37" s="27"/>
      <c r="B37" s="28" t="s">
        <v>60</v>
      </c>
      <c r="C37" s="27"/>
      <c r="D37" s="27"/>
      <c r="E37" s="27"/>
      <c r="F37" s="27"/>
      <c r="G37" s="27"/>
    </row>
    <row r="38" spans="1:7" ht="18.75">
      <c r="A38" s="27"/>
      <c r="B38" s="28" t="s">
        <v>79</v>
      </c>
      <c r="C38" s="27"/>
      <c r="D38" s="27"/>
      <c r="E38" s="27"/>
      <c r="F38" s="27"/>
      <c r="G38" s="27"/>
    </row>
    <row r="39" spans="1:7" ht="18.75">
      <c r="A39" s="27">
        <v>1.2</v>
      </c>
      <c r="B39" s="28" t="s">
        <v>61</v>
      </c>
      <c r="C39" s="27"/>
      <c r="D39" s="27"/>
      <c r="E39" s="27"/>
      <c r="F39" s="27"/>
      <c r="G39" s="27"/>
    </row>
    <row r="40" spans="1:7" ht="18.75">
      <c r="A40" s="27"/>
      <c r="B40" s="28" t="s">
        <v>62</v>
      </c>
      <c r="C40" s="27"/>
      <c r="D40" s="27"/>
      <c r="E40" s="27"/>
      <c r="F40" s="27"/>
      <c r="G40" s="27"/>
    </row>
    <row r="41" spans="1:7" ht="18.75">
      <c r="A41" s="27"/>
      <c r="B41" s="28" t="s">
        <v>63</v>
      </c>
      <c r="C41" s="27"/>
      <c r="D41" s="27"/>
      <c r="E41" s="27"/>
      <c r="F41" s="27"/>
      <c r="G41" s="27"/>
    </row>
    <row r="42" spans="1:7" ht="18.75">
      <c r="A42" s="27"/>
      <c r="B42" s="28" t="s">
        <v>79</v>
      </c>
      <c r="C42" s="27"/>
      <c r="D42" s="27"/>
      <c r="E42" s="27"/>
      <c r="F42" s="27"/>
      <c r="G42" s="27"/>
    </row>
    <row r="43" spans="1:7" ht="37.5">
      <c r="A43" s="27">
        <v>2</v>
      </c>
      <c r="B43" s="28" t="s">
        <v>99</v>
      </c>
      <c r="C43" s="27"/>
      <c r="D43" s="27"/>
      <c r="E43" s="27"/>
      <c r="F43" s="27"/>
      <c r="G43" s="27"/>
    </row>
    <row r="44" spans="1:7" ht="37.5">
      <c r="A44" s="27">
        <v>3</v>
      </c>
      <c r="B44" s="28" t="s">
        <v>100</v>
      </c>
      <c r="C44" s="27"/>
      <c r="D44" s="27"/>
      <c r="E44" s="27"/>
      <c r="F44" s="27"/>
      <c r="G44" s="27"/>
    </row>
    <row r="45" spans="1:7" ht="37.5">
      <c r="A45" s="27" t="s">
        <v>4</v>
      </c>
      <c r="B45" s="28" t="s">
        <v>35</v>
      </c>
      <c r="C45" s="27"/>
      <c r="D45" s="27"/>
      <c r="E45" s="27"/>
      <c r="F45" s="27"/>
      <c r="G45" s="27"/>
    </row>
    <row r="46" spans="1:7" ht="18.75">
      <c r="A46" s="27">
        <v>1</v>
      </c>
      <c r="B46" s="28" t="s">
        <v>36</v>
      </c>
      <c r="C46" s="27"/>
      <c r="D46" s="27"/>
      <c r="E46" s="27"/>
      <c r="F46" s="27"/>
      <c r="G46" s="27"/>
    </row>
    <row r="47" spans="1:7" ht="37.5">
      <c r="A47" s="27">
        <v>1.1</v>
      </c>
      <c r="B47" s="28" t="s">
        <v>69</v>
      </c>
      <c r="C47" s="27"/>
      <c r="D47" s="27"/>
      <c r="E47" s="27"/>
      <c r="F47" s="27"/>
      <c r="G47" s="27"/>
    </row>
    <row r="48" spans="1:7" ht="37.5">
      <c r="A48" s="27">
        <v>1.2</v>
      </c>
      <c r="B48" s="28" t="s">
        <v>37</v>
      </c>
      <c r="C48" s="27"/>
      <c r="D48" s="27"/>
      <c r="E48" s="27"/>
      <c r="F48" s="27"/>
      <c r="G48" s="27"/>
    </row>
    <row r="49" spans="1:7" ht="18.75">
      <c r="A49" s="27">
        <v>2</v>
      </c>
      <c r="B49" s="28" t="s">
        <v>38</v>
      </c>
      <c r="C49" s="27"/>
      <c r="D49" s="27"/>
      <c r="E49" s="27"/>
      <c r="F49" s="27"/>
      <c r="G49" s="27"/>
    </row>
    <row r="50" spans="1:7" ht="37.5">
      <c r="A50" s="27">
        <v>2.1</v>
      </c>
      <c r="B50" s="28" t="s">
        <v>39</v>
      </c>
      <c r="C50" s="27"/>
      <c r="D50" s="27"/>
      <c r="E50" s="27"/>
      <c r="F50" s="27"/>
      <c r="G50" s="27"/>
    </row>
    <row r="51" spans="1:7" ht="37.5">
      <c r="A51" s="27"/>
      <c r="B51" s="29" t="s">
        <v>40</v>
      </c>
      <c r="C51" s="27"/>
      <c r="D51" s="27"/>
      <c r="E51" s="27"/>
      <c r="F51" s="27"/>
      <c r="G51" s="27"/>
    </row>
    <row r="52" spans="1:7" ht="37.5">
      <c r="A52" s="27"/>
      <c r="B52" s="29" t="s">
        <v>41</v>
      </c>
      <c r="C52" s="27"/>
      <c r="D52" s="27"/>
      <c r="E52" s="27"/>
      <c r="F52" s="27"/>
      <c r="G52" s="27"/>
    </row>
    <row r="53" spans="1:7" ht="37.5">
      <c r="A53" s="27"/>
      <c r="B53" s="29" t="s">
        <v>42</v>
      </c>
      <c r="C53" s="27"/>
      <c r="D53" s="27"/>
      <c r="E53" s="27"/>
      <c r="F53" s="27"/>
      <c r="G53" s="27"/>
    </row>
    <row r="54" spans="1:7" ht="37.5">
      <c r="A54" s="27">
        <v>2.2</v>
      </c>
      <c r="B54" s="28" t="s">
        <v>72</v>
      </c>
      <c r="C54" s="27"/>
      <c r="D54" s="27"/>
      <c r="E54" s="27"/>
      <c r="F54" s="27"/>
      <c r="G54" s="27"/>
    </row>
    <row r="55" spans="1:7" ht="37.5">
      <c r="A55" s="27">
        <v>2.3</v>
      </c>
      <c r="B55" s="28" t="s">
        <v>43</v>
      </c>
      <c r="C55" s="27"/>
      <c r="D55" s="27"/>
      <c r="E55" s="27"/>
      <c r="F55" s="27"/>
      <c r="G55" s="27"/>
    </row>
    <row r="56" spans="1:7" ht="37.5">
      <c r="A56" s="27">
        <v>3</v>
      </c>
      <c r="B56" s="28" t="s">
        <v>44</v>
      </c>
      <c r="C56" s="27"/>
      <c r="D56" s="27"/>
      <c r="E56" s="27"/>
      <c r="F56" s="27"/>
      <c r="G56" s="27"/>
    </row>
    <row r="57" spans="1:7" ht="37.5">
      <c r="A57" s="27">
        <v>3.1</v>
      </c>
      <c r="B57" s="28" t="s">
        <v>67</v>
      </c>
      <c r="C57" s="27"/>
      <c r="D57" s="27"/>
      <c r="E57" s="27"/>
      <c r="F57" s="27"/>
      <c r="G57" s="27"/>
    </row>
    <row r="58" spans="1:7" ht="37.5">
      <c r="A58" s="27">
        <v>3.2</v>
      </c>
      <c r="B58" s="28" t="s">
        <v>43</v>
      </c>
      <c r="C58" s="27"/>
      <c r="D58" s="27"/>
      <c r="E58" s="27"/>
      <c r="F58" s="27"/>
      <c r="G58" s="27"/>
    </row>
    <row r="59" spans="1:7" ht="37.5">
      <c r="A59" s="27">
        <v>4</v>
      </c>
      <c r="B59" s="28" t="s">
        <v>45</v>
      </c>
      <c r="C59" s="27"/>
      <c r="D59" s="27"/>
      <c r="E59" s="27"/>
      <c r="F59" s="27"/>
      <c r="G59" s="27"/>
    </row>
    <row r="60" spans="1:7" ht="37.5">
      <c r="A60" s="27">
        <v>4.1</v>
      </c>
      <c r="B60" s="28" t="s">
        <v>67</v>
      </c>
      <c r="C60" s="27"/>
      <c r="D60" s="27"/>
      <c r="E60" s="27"/>
      <c r="F60" s="27"/>
      <c r="G60" s="27"/>
    </row>
    <row r="61" spans="1:7" ht="37.5">
      <c r="A61" s="27">
        <v>4.2</v>
      </c>
      <c r="B61" s="28" t="s">
        <v>43</v>
      </c>
      <c r="C61" s="27"/>
      <c r="D61" s="27"/>
      <c r="E61" s="27"/>
      <c r="F61" s="27"/>
      <c r="G61" s="27"/>
    </row>
    <row r="62" spans="1:7" ht="18.75">
      <c r="A62" s="27">
        <v>5</v>
      </c>
      <c r="B62" s="28" t="s">
        <v>46</v>
      </c>
      <c r="C62" s="27"/>
      <c r="D62" s="27"/>
      <c r="E62" s="27"/>
      <c r="F62" s="27"/>
      <c r="G62" s="27"/>
    </row>
    <row r="63" spans="1:7" ht="37.5">
      <c r="A63" s="27">
        <v>5.1</v>
      </c>
      <c r="B63" s="28" t="s">
        <v>67</v>
      </c>
      <c r="C63" s="27"/>
      <c r="D63" s="27"/>
      <c r="E63" s="27"/>
      <c r="F63" s="27"/>
      <c r="G63" s="27"/>
    </row>
    <row r="64" spans="1:7" ht="37.5">
      <c r="A64" s="27">
        <v>5.2</v>
      </c>
      <c r="B64" s="28" t="s">
        <v>43</v>
      </c>
      <c r="C64" s="27"/>
      <c r="D64" s="27"/>
      <c r="E64" s="27"/>
      <c r="F64" s="27"/>
      <c r="G64" s="27"/>
    </row>
    <row r="65" spans="1:7" ht="18.75">
      <c r="A65" s="27">
        <v>6</v>
      </c>
      <c r="B65" s="28" t="s">
        <v>47</v>
      </c>
      <c r="C65" s="27"/>
      <c r="D65" s="27"/>
      <c r="E65" s="27"/>
      <c r="F65" s="27"/>
      <c r="G65" s="27"/>
    </row>
    <row r="66" spans="1:7" ht="37.5">
      <c r="A66" s="27">
        <v>6.1</v>
      </c>
      <c r="B66" s="28" t="s">
        <v>67</v>
      </c>
      <c r="C66" s="27"/>
      <c r="D66" s="27"/>
      <c r="E66" s="27"/>
      <c r="F66" s="27"/>
      <c r="G66" s="27"/>
    </row>
    <row r="67" spans="1:7" ht="37.5">
      <c r="A67" s="27">
        <v>6.2</v>
      </c>
      <c r="B67" s="28" t="s">
        <v>43</v>
      </c>
      <c r="C67" s="27"/>
      <c r="D67" s="27"/>
      <c r="E67" s="27"/>
      <c r="F67" s="27"/>
      <c r="G67" s="27"/>
    </row>
    <row r="68" spans="1:7" ht="37.5">
      <c r="A68" s="27">
        <v>7</v>
      </c>
      <c r="B68" s="28" t="s">
        <v>48</v>
      </c>
      <c r="C68" s="27"/>
      <c r="D68" s="27"/>
      <c r="E68" s="27"/>
      <c r="F68" s="27"/>
      <c r="G68" s="27"/>
    </row>
    <row r="69" spans="1:7" ht="37.5">
      <c r="A69" s="27">
        <v>7.1</v>
      </c>
      <c r="B69" s="28" t="s">
        <v>67</v>
      </c>
      <c r="C69" s="27"/>
      <c r="D69" s="27"/>
      <c r="E69" s="27"/>
      <c r="F69" s="27"/>
      <c r="G69" s="27"/>
    </row>
    <row r="70" spans="1:7" ht="37.5">
      <c r="A70" s="27">
        <v>7.2</v>
      </c>
      <c r="B70" s="28" t="s">
        <v>43</v>
      </c>
      <c r="C70" s="27"/>
      <c r="D70" s="27"/>
      <c r="E70" s="27"/>
      <c r="F70" s="27"/>
      <c r="G70" s="27"/>
    </row>
    <row r="71" spans="1:7" ht="37.5">
      <c r="A71" s="27">
        <v>8</v>
      </c>
      <c r="B71" s="28" t="s">
        <v>49</v>
      </c>
      <c r="C71" s="27"/>
      <c r="D71" s="27"/>
      <c r="E71" s="27"/>
      <c r="F71" s="27"/>
      <c r="G71" s="27"/>
    </row>
    <row r="72" spans="1:7" ht="37.5">
      <c r="A72" s="27">
        <v>8.1</v>
      </c>
      <c r="B72" s="28" t="s">
        <v>67</v>
      </c>
      <c r="C72" s="27"/>
      <c r="D72" s="27"/>
      <c r="E72" s="27"/>
      <c r="F72" s="27"/>
      <c r="G72" s="27"/>
    </row>
    <row r="73" spans="1:7" ht="37.5">
      <c r="A73" s="27">
        <v>8.2</v>
      </c>
      <c r="B73" s="28" t="s">
        <v>43</v>
      </c>
      <c r="C73" s="27"/>
      <c r="D73" s="27"/>
      <c r="E73" s="27"/>
      <c r="F73" s="27"/>
      <c r="G73" s="27"/>
    </row>
    <row r="74" spans="1:7" ht="37.5">
      <c r="A74" s="27">
        <v>9</v>
      </c>
      <c r="B74" s="28" t="s">
        <v>50</v>
      </c>
      <c r="C74" s="27"/>
      <c r="D74" s="27"/>
      <c r="E74" s="27"/>
      <c r="F74" s="27"/>
      <c r="G74" s="27"/>
    </row>
    <row r="75" spans="1:7" ht="37.5">
      <c r="A75" s="27">
        <v>9.1</v>
      </c>
      <c r="B75" s="28" t="s">
        <v>67</v>
      </c>
      <c r="C75" s="27"/>
      <c r="D75" s="27"/>
      <c r="E75" s="27"/>
      <c r="F75" s="27"/>
      <c r="G75" s="27"/>
    </row>
    <row r="76" spans="1:7" ht="37.5">
      <c r="A76" s="27">
        <v>9.2</v>
      </c>
      <c r="B76" s="28" t="s">
        <v>43</v>
      </c>
      <c r="C76" s="27"/>
      <c r="D76" s="27"/>
      <c r="E76" s="27"/>
      <c r="F76" s="27"/>
      <c r="G76" s="27"/>
    </row>
    <row r="77" spans="1:7" ht="37.5">
      <c r="A77" s="27">
        <v>10</v>
      </c>
      <c r="B77" s="28" t="s">
        <v>51</v>
      </c>
      <c r="C77" s="27"/>
      <c r="D77" s="27"/>
      <c r="E77" s="27"/>
      <c r="F77" s="27"/>
      <c r="G77" s="27"/>
    </row>
    <row r="78" spans="1:7" ht="37.5">
      <c r="A78" s="27">
        <v>10.1</v>
      </c>
      <c r="B78" s="28" t="s">
        <v>67</v>
      </c>
      <c r="C78" s="27"/>
      <c r="D78" s="27"/>
      <c r="E78" s="27"/>
      <c r="F78" s="27"/>
      <c r="G78" s="27"/>
    </row>
    <row r="79" spans="1:7" ht="37.5">
      <c r="A79" s="27">
        <v>10.2</v>
      </c>
      <c r="B79" s="28" t="s">
        <v>43</v>
      </c>
      <c r="C79" s="27"/>
      <c r="D79" s="27"/>
      <c r="E79" s="27"/>
      <c r="F79" s="27"/>
      <c r="G79" s="27"/>
    </row>
    <row r="80" spans="1:7" ht="37.5">
      <c r="A80" s="27">
        <v>11</v>
      </c>
      <c r="B80" s="28" t="s">
        <v>52</v>
      </c>
      <c r="C80" s="27"/>
      <c r="D80" s="27"/>
      <c r="E80" s="27"/>
      <c r="F80" s="27"/>
      <c r="G80" s="27"/>
    </row>
    <row r="81" spans="1:7" ht="37.5">
      <c r="A81" s="27">
        <v>1</v>
      </c>
      <c r="B81" s="28" t="s">
        <v>53</v>
      </c>
      <c r="C81" s="27"/>
      <c r="D81" s="27"/>
      <c r="E81" s="27"/>
      <c r="F81" s="27"/>
      <c r="G81" s="27"/>
    </row>
    <row r="82" spans="1:7" ht="56.25">
      <c r="A82" s="27"/>
      <c r="B82" s="29" t="s">
        <v>54</v>
      </c>
      <c r="C82" s="27"/>
      <c r="D82" s="27"/>
      <c r="E82" s="27"/>
      <c r="F82" s="27"/>
      <c r="G82" s="27"/>
    </row>
    <row r="83" spans="1:7" ht="37.5">
      <c r="A83" s="27">
        <v>2</v>
      </c>
      <c r="B83" s="28" t="s">
        <v>52</v>
      </c>
      <c r="C83" s="27"/>
      <c r="D83" s="27"/>
      <c r="E83" s="27"/>
      <c r="F83" s="27"/>
      <c r="G83" s="27"/>
    </row>
    <row r="84" spans="1:7" ht="37.5">
      <c r="A84" s="27"/>
      <c r="B84" s="29" t="s">
        <v>55</v>
      </c>
      <c r="C84" s="27"/>
      <c r="D84" s="27"/>
      <c r="E84" s="27"/>
      <c r="F84" s="27"/>
      <c r="G84" s="27"/>
    </row>
    <row r="85" ht="15.75">
      <c r="A85" s="12"/>
    </row>
  </sheetData>
  <sheetProtection/>
  <mergeCells count="12">
    <mergeCell ref="A1:G1"/>
    <mergeCell ref="A2:G2"/>
    <mergeCell ref="A3:G3"/>
    <mergeCell ref="A4:G4"/>
    <mergeCell ref="A5:G5"/>
    <mergeCell ref="A6:G6"/>
    <mergeCell ref="A8:A9"/>
    <mergeCell ref="B8:B9"/>
    <mergeCell ref="C8:C9"/>
    <mergeCell ref="D8:D9"/>
    <mergeCell ref="E8:G8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8">
      <selection activeCell="A8" sqref="A1:IV16384"/>
    </sheetView>
  </sheetViews>
  <sheetFormatPr defaultColWidth="9.00390625" defaultRowHeight="15.75"/>
  <cols>
    <col min="3" max="3" width="11.125" style="0" bestFit="1" customWidth="1"/>
  </cols>
  <sheetData>
    <row r="1" spans="1:3" ht="19.5" thickBot="1">
      <c r="A1" s="80">
        <v>350</v>
      </c>
      <c r="C1" s="83">
        <v>350000</v>
      </c>
    </row>
    <row r="2" spans="1:3" ht="19.5" thickBot="1">
      <c r="A2" s="81">
        <v>140</v>
      </c>
      <c r="C2" s="83">
        <v>140000</v>
      </c>
    </row>
    <row r="3" spans="1:3" ht="19.5" thickBot="1">
      <c r="A3" s="81">
        <v>105</v>
      </c>
      <c r="C3" s="83">
        <v>105000</v>
      </c>
    </row>
    <row r="4" spans="1:3" ht="19.5" thickBot="1">
      <c r="A4" s="81">
        <v>105</v>
      </c>
      <c r="C4" s="83">
        <v>105000</v>
      </c>
    </row>
    <row r="5" spans="1:3" ht="19.5" thickBot="1">
      <c r="A5" s="81">
        <v>140</v>
      </c>
      <c r="C5" s="83">
        <v>140000</v>
      </c>
    </row>
    <row r="6" spans="1:3" ht="19.5" thickBot="1">
      <c r="A6" s="81">
        <v>937</v>
      </c>
      <c r="C6" s="83">
        <v>937000</v>
      </c>
    </row>
    <row r="7" spans="1:3" ht="18.75">
      <c r="A7" s="82"/>
      <c r="C7" s="83">
        <v>150000</v>
      </c>
    </row>
    <row r="8" spans="1:3" ht="19.5" thickBot="1">
      <c r="A8" s="81">
        <v>150</v>
      </c>
      <c r="C8" s="83">
        <v>210000</v>
      </c>
    </row>
    <row r="9" spans="1:3" ht="19.5" thickBot="1">
      <c r="A9" s="81"/>
      <c r="C9" s="83">
        <v>366000</v>
      </c>
    </row>
    <row r="10" spans="1:3" ht="19.5" thickBot="1">
      <c r="A10" s="81">
        <v>210</v>
      </c>
      <c r="C10" s="83">
        <v>366000</v>
      </c>
    </row>
    <row r="11" spans="1:3" ht="19.5" thickBot="1">
      <c r="A11" s="81">
        <v>366</v>
      </c>
      <c r="C11" s="83">
        <v>1520000</v>
      </c>
    </row>
    <row r="12" spans="1:3" ht="19.5" thickBot="1">
      <c r="A12" s="81">
        <v>366</v>
      </c>
      <c r="C12" s="83">
        <v>1450000</v>
      </c>
    </row>
    <row r="13" spans="1:3" ht="38.25" thickBot="1">
      <c r="A13" s="81" t="s">
        <v>220</v>
      </c>
      <c r="C13" s="83">
        <v>480000</v>
      </c>
    </row>
    <row r="14" spans="1:3" ht="38.25" thickBot="1">
      <c r="A14" s="81" t="s">
        <v>221</v>
      </c>
      <c r="C14" s="83">
        <v>300000</v>
      </c>
    </row>
    <row r="15" spans="1:3" ht="19.5" thickBot="1">
      <c r="A15" s="81">
        <v>480</v>
      </c>
      <c r="C15" s="83">
        <v>580000</v>
      </c>
    </row>
    <row r="16" spans="1:3" ht="19.5" thickBot="1">
      <c r="A16" s="81">
        <v>300</v>
      </c>
      <c r="C16" s="83">
        <v>480000</v>
      </c>
    </row>
    <row r="17" spans="1:3" ht="19.5" thickBot="1">
      <c r="A17" s="81">
        <v>580</v>
      </c>
      <c r="C17" s="83">
        <v>100000</v>
      </c>
    </row>
    <row r="18" spans="1:3" ht="19.5" thickBot="1">
      <c r="A18" s="81">
        <v>480</v>
      </c>
      <c r="C18" s="83">
        <v>100000</v>
      </c>
    </row>
    <row r="19" spans="1:3" ht="19.5" thickBot="1">
      <c r="A19" s="81">
        <v>100</v>
      </c>
      <c r="C19" s="83">
        <v>320000</v>
      </c>
    </row>
    <row r="20" spans="1:3" ht="19.5" thickBot="1">
      <c r="A20" s="81">
        <v>100</v>
      </c>
      <c r="C20" s="83">
        <v>750000</v>
      </c>
    </row>
    <row r="21" spans="1:3" ht="19.5" thickBot="1">
      <c r="A21" s="81">
        <v>320</v>
      </c>
      <c r="C21" s="83">
        <v>600000</v>
      </c>
    </row>
    <row r="22" spans="1:3" ht="19.5" thickBot="1">
      <c r="A22" s="81">
        <v>750</v>
      </c>
      <c r="C22" s="83">
        <v>100000</v>
      </c>
    </row>
    <row r="23" spans="1:3" ht="19.5" thickBot="1">
      <c r="A23" s="81">
        <v>600</v>
      </c>
      <c r="C23" s="83">
        <v>100000</v>
      </c>
    </row>
    <row r="24" spans="1:3" ht="19.5" thickBot="1">
      <c r="A24" s="81">
        <v>100</v>
      </c>
      <c r="C24" s="83"/>
    </row>
    <row r="25" spans="1:3" ht="19.5" thickBot="1">
      <c r="A25" s="81">
        <v>100</v>
      </c>
      <c r="C25" s="83">
        <v>240000</v>
      </c>
    </row>
    <row r="26" spans="1:3" ht="19.5" thickBot="1">
      <c r="A26" s="81">
        <v>200</v>
      </c>
      <c r="C26" s="83">
        <v>200000</v>
      </c>
    </row>
    <row r="27" spans="1:3" ht="19.5" thickBot="1">
      <c r="A27" s="81">
        <v>1400</v>
      </c>
      <c r="C27" s="83">
        <v>1400000</v>
      </c>
    </row>
    <row r="28" spans="1:3" ht="19.5" thickBot="1">
      <c r="A28" s="81">
        <v>700</v>
      </c>
      <c r="C28" s="83">
        <v>700000</v>
      </c>
    </row>
    <row r="29" spans="1:3" ht="19.5" thickBot="1">
      <c r="A29" s="81">
        <v>700</v>
      </c>
      <c r="C29" s="83">
        <v>700000</v>
      </c>
    </row>
    <row r="30" spans="1:3" ht="19.5" thickBot="1">
      <c r="A30" s="81">
        <v>342</v>
      </c>
      <c r="C30" s="83">
        <v>342000</v>
      </c>
    </row>
    <row r="31" spans="1:3" ht="38.25" thickBot="1">
      <c r="A31" s="81" t="s">
        <v>222</v>
      </c>
      <c r="C31" s="83">
        <v>1709000</v>
      </c>
    </row>
    <row r="32" ht="15.75">
      <c r="C32" s="84">
        <f>SUM(C1:C31)</f>
        <v>15040000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GameNet</cp:lastModifiedBy>
  <cp:lastPrinted>2019-07-06T03:59:19Z</cp:lastPrinted>
  <dcterms:created xsi:type="dcterms:W3CDTF">2012-05-07T01:08:45Z</dcterms:created>
  <dcterms:modified xsi:type="dcterms:W3CDTF">2019-07-08T01:17:38Z</dcterms:modified>
  <cp:category/>
  <cp:version/>
  <cp:contentType/>
  <cp:contentStatus/>
</cp:coreProperties>
</file>